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Backup of OLD My Book TerraByte\Family History &amp; website\FAMILY TREE\"/>
    </mc:Choice>
  </mc:AlternateContent>
  <bookViews>
    <workbookView xWindow="0" yWindow="0" windowWidth="20490" windowHeight="7515" tabRatio="572"/>
  </bookViews>
  <sheets>
    <sheet name="Family Tree" sheetId="13" r:id="rId1"/>
    <sheet name="Wm&amp; Eliz" sheetId="31" r:id="rId2"/>
    <sheet name="Parents" sheetId="10" r:id="rId3"/>
    <sheet name="Paternal Grandparents" sheetId="18" r:id="rId4"/>
    <sheet name="Maternal Grandparents" sheetId="19" r:id="rId5"/>
    <sheet name="Paternal G Grandparents 1" sheetId="24" r:id="rId6"/>
    <sheet name="Paternal G Grandparents 2" sheetId="28" r:id="rId7"/>
    <sheet name="Maternal G Grandparents 1" sheetId="27" r:id="rId8"/>
    <sheet name="Maternal G Grandparents 2" sheetId="30" r:id="rId9"/>
    <sheet name="Geo&amp;Eliz Murray" sheetId="33" r:id="rId10"/>
    <sheet name="Thornton&amp;Louisa" sheetId="34" r:id="rId11"/>
    <sheet name="Geo&amp;Elpet Anderson" sheetId="35" r:id="rId12"/>
    <sheet name="Alex&amp;Marg Anderson" sheetId="32" r:id="rId13"/>
  </sheets>
  <definedNames>
    <definedName name="end">Parents!$I:$M</definedName>
    <definedName name="Father">'Family Tree'!$H$40</definedName>
    <definedName name="FatherBirth">Parents!$C$12</definedName>
    <definedName name="FatherBirthLoc">Parents!$C$13</definedName>
    <definedName name="FatherDeath">Parents!$C$15</definedName>
    <definedName name="FatherDeathLoc">Parents!$C$16</definedName>
    <definedName name="Firstdaughter">'Family Tree'!$E$58</definedName>
    <definedName name="Home">'Family Tree'!$E$83</definedName>
    <definedName name="MGFatherBirth">'Maternal Grandparents'!$C$12</definedName>
    <definedName name="MGFatherBirthLoc">'Maternal Grandparents'!$C$13</definedName>
    <definedName name="MGFatherDeath">'Maternal Grandparents'!$C$15</definedName>
    <definedName name="MGFatherDeathLoc">'Maternal Grandparents'!$C$16</definedName>
    <definedName name="MGGGrandfather1">'Family Tree'!$O$84</definedName>
    <definedName name="MGGGrandfather2">'Family Tree'!$O$90</definedName>
    <definedName name="MGGGrandfather3">'Family Tree'!$O$100</definedName>
    <definedName name="MGGGrandfather4">'Family Tree'!$O$127</definedName>
    <definedName name="MGGGrandmother1">'Family Tree'!$O$88</definedName>
    <definedName name="MGGGrandmother2">'Family Tree'!$O$94</definedName>
    <definedName name="MGGGrandmother3">'Family Tree'!$O$119</definedName>
    <definedName name="MGGGrandmother4">'Family Tree'!$O$131</definedName>
    <definedName name="MGGrandfather1">'Family Tree'!$L$86</definedName>
    <definedName name="MGGrandfather1Birth">'Maternal G Grandparents 1'!$C$12</definedName>
    <definedName name="MGGrandfather1BirthLoc">'Maternal G Grandparents 1'!$C$13</definedName>
    <definedName name="MGGrandfather1Death">'Maternal G Grandparents 1'!$C$15</definedName>
    <definedName name="MGGrandfather1DeathLoc">'Maternal G Grandparents 1'!$C$16</definedName>
    <definedName name="MGGrandfather2">'Family Tree'!$L$107</definedName>
    <definedName name="MGGrandfather2Birth">'Maternal G Grandparents 2'!$C$12</definedName>
    <definedName name="MGGrandfather2BirthLoc">'Maternal G Grandparents 2'!$C$13</definedName>
    <definedName name="MGGrandfather2Death">'Maternal G Grandparents 2'!$C$15</definedName>
    <definedName name="MGGrandfather2DeathLoc">'Maternal G Grandparents 2'!$C$16</definedName>
    <definedName name="MGGrandmother1">'Family Tree'!$L$92</definedName>
    <definedName name="MGGrandmother1Birth">'Maternal G Grandparents 1'!$G$12</definedName>
    <definedName name="MGGrandmother1BirthLoc">'Maternal G Grandparents 1'!$G$13</definedName>
    <definedName name="MGGrandmother1Death">'Maternal G Grandparents 1'!$G$15</definedName>
    <definedName name="MGGrandmother1DeathLoc">'Maternal G Grandparents 1'!$G$16</definedName>
    <definedName name="MGGrandmother2">'Family Tree'!$L$129</definedName>
    <definedName name="MGGrandmother2Birth">'Maternal G Grandparents 2'!$G$12</definedName>
    <definedName name="MGGrandmother2BirthLoc">'Maternal G Grandparents 2'!$G$13</definedName>
    <definedName name="MGGrandmother2Death">'Maternal G Grandparents 2'!$G$15</definedName>
    <definedName name="MGGrandmother2DeathLoc">'Maternal G Grandparents 2'!$G$16</definedName>
    <definedName name="MGGrandparents1">'Family Tree'!$L$89</definedName>
    <definedName name="MGGrandparents2">'Family Tree'!$L$119</definedName>
    <definedName name="MGMotherBirth">'Maternal Grandparents'!$G$12</definedName>
    <definedName name="MGMotherBirthLoc">'Maternal Grandparents'!$G$13</definedName>
    <definedName name="MGMotherDeath">'Maternal Grandparents'!$G$15</definedName>
    <definedName name="MGMotherDeathLoc">'Maternal Grandparents'!$G$16</definedName>
    <definedName name="MGrandfather">'Family Tree'!$J$89</definedName>
    <definedName name="MGrandmother">'Family Tree'!$J$119</definedName>
    <definedName name="MGrandparents">'Family Tree'!$J$100</definedName>
    <definedName name="Mother">'Family Tree'!$H$100</definedName>
    <definedName name="MotherBirth">Parents!$G$12</definedName>
    <definedName name="MotherBirthLoc">Parents!$G$13</definedName>
    <definedName name="MotherDeath">Parents!$G$15</definedName>
    <definedName name="MotherDeathLoc">Parents!$G$16</definedName>
    <definedName name="ParentsTree">'Family Tree'!$H$74</definedName>
    <definedName name="PGFatherBirth">'Paternal Grandparents'!$C$12</definedName>
    <definedName name="PGFatherBirthLoc">'Paternal Grandparents'!$C$13</definedName>
    <definedName name="PGFatherDeath">'Paternal Grandparents'!$C$15</definedName>
    <definedName name="PGFatherDeathLoc">'Paternal Grandparents'!$C$16</definedName>
    <definedName name="PGGGrandfather1">'Family Tree'!$O$20</definedName>
    <definedName name="PGGGrandfather2">'Family Tree'!$O$34</definedName>
    <definedName name="PGGGrandfather3">'Family Tree'!$O$46</definedName>
    <definedName name="PGGGrandfather4">'Family Tree'!$O$68</definedName>
    <definedName name="PGGGrandmother1">'Family Tree'!$O$30</definedName>
    <definedName name="PGGGrandmother2">'Family Tree'!$O$38</definedName>
    <definedName name="PGGGrandmother3">'Family Tree'!$O$56</definedName>
    <definedName name="PGGGrandmother4">'Family Tree'!$O$80</definedName>
    <definedName name="PGGrandfather1">'Family Tree'!$L$26</definedName>
    <definedName name="PGGrandfather1Birth">'Paternal G Grandparents 1'!$C$12</definedName>
    <definedName name="PGGrandfather1BirthLoc">'Paternal G Grandparents 1'!$C$13</definedName>
    <definedName name="PGGrandfather1Death">'Paternal G Grandparents 1'!$C$15</definedName>
    <definedName name="PGGrandfather1DeathLoc">'Paternal G Grandparents 1'!$C$16</definedName>
    <definedName name="PGGrandfather2">'Family Tree'!$L$51</definedName>
    <definedName name="PGGrandfather2Birth">'Paternal G Grandparents 2'!$C$12</definedName>
    <definedName name="PGGrandfather2BirthLoc">'Paternal G Grandparents 2'!$C$13</definedName>
    <definedName name="PGGrandfather2Death">'Paternal G Grandparents 2'!$C$15</definedName>
    <definedName name="PGGrandfather2DeathLoc">'Paternal G Grandparents 2'!$C$16</definedName>
    <definedName name="PGGrandmother1">'Family Tree'!$L$36</definedName>
    <definedName name="PGGrandmother1Birth">'Paternal G Grandparents 1'!$G$12</definedName>
    <definedName name="PGGrandmother1BirthLoc">'Paternal G Grandparents 1'!$G$13</definedName>
    <definedName name="PGGrandmother1Death">'Paternal G Grandparents 1'!$G$15</definedName>
    <definedName name="PGGrandmother1DeathLoc">'Paternal G Grandparents 1'!$G$16</definedName>
    <definedName name="PGGrandmother2">'Family Tree'!$L$76</definedName>
    <definedName name="PGGrandmother2Birth">'Paternal G Grandparents 2'!$G$12</definedName>
    <definedName name="PGGrandmother2BirthLoc">'Paternal G Grandparents 2'!$G$13</definedName>
    <definedName name="PGGrandmother2Death">'Paternal G Grandparents 2'!$G$15</definedName>
    <definedName name="PGGrandmother2DeathLoc">'Paternal G Grandparents 2'!$G$16</definedName>
    <definedName name="PGGrandparents1">'Family Tree'!$L$33</definedName>
    <definedName name="PGGrandparents2">'Family Tree'!$L$64</definedName>
    <definedName name="PGMotherBirth">'Paternal Grandparents'!$G$12</definedName>
    <definedName name="PGMotherBirthLoc">'Paternal Grandparents'!$G$13</definedName>
    <definedName name="PGMotherDeath">'Paternal Grandparents'!$G$15</definedName>
    <definedName name="PGMotherDeathLoc">'Paternal Grandparents'!$G$16</definedName>
    <definedName name="PGrandfather">'Family Tree'!$J$33</definedName>
    <definedName name="PGrandmother">'Family Tree'!$J$58</definedName>
    <definedName name="PGrandparents">'Family Tree'!$J$40</definedName>
    <definedName name="Seconddaughter">'Family Tree'!$E$140</definedName>
    <definedName name="TreeName">'Family Tree'!$C$2</definedName>
  </definedNames>
  <calcPr calcId="152511"/>
</workbook>
</file>

<file path=xl/calcChain.xml><?xml version="1.0" encoding="utf-8"?>
<calcChain xmlns="http://schemas.openxmlformats.org/spreadsheetml/2006/main">
  <c r="F10" i="35" l="1"/>
  <c r="B10" i="35"/>
  <c r="B1" i="35"/>
  <c r="C30" i="28" l="1"/>
  <c r="C31" i="28"/>
  <c r="C30" i="27" l="1"/>
  <c r="C30" i="34" l="1"/>
  <c r="F10" i="34"/>
  <c r="B10" i="34"/>
  <c r="B1" i="34"/>
  <c r="F19" i="33" l="1"/>
  <c r="F10" i="33"/>
  <c r="B10" i="33"/>
  <c r="B1" i="33"/>
  <c r="F10" i="32" l="1"/>
  <c r="B10" i="32"/>
  <c r="B1" i="32"/>
  <c r="H35" i="30" l="1"/>
  <c r="H34" i="30"/>
  <c r="H33" i="30"/>
  <c r="F35" i="30"/>
  <c r="F34" i="30"/>
  <c r="F33" i="30"/>
  <c r="H41" i="24" l="1"/>
  <c r="G41" i="24"/>
  <c r="F41" i="24"/>
  <c r="E41" i="24"/>
  <c r="H42" i="24"/>
  <c r="F42" i="24"/>
  <c r="C41" i="24"/>
  <c r="H40" i="24"/>
  <c r="F40" i="24"/>
  <c r="H39" i="24"/>
  <c r="F39" i="24"/>
  <c r="H38" i="24"/>
  <c r="F38" i="24"/>
  <c r="H37" i="24"/>
  <c r="F37" i="24"/>
  <c r="H36" i="24"/>
  <c r="F36" i="24"/>
  <c r="H35" i="24"/>
  <c r="F35" i="24"/>
  <c r="H34" i="24"/>
  <c r="F34" i="24"/>
  <c r="H33" i="24"/>
  <c r="F33" i="24"/>
  <c r="H32" i="24"/>
  <c r="F32" i="24"/>
  <c r="H31" i="24"/>
  <c r="F31" i="24"/>
  <c r="H30" i="24"/>
  <c r="F30" i="24"/>
  <c r="C30" i="19"/>
  <c r="H32" i="19"/>
  <c r="H31" i="19"/>
  <c r="F32" i="19"/>
  <c r="F31" i="19"/>
  <c r="F34" i="18"/>
  <c r="F33" i="18"/>
  <c r="H32" i="18"/>
  <c r="G32" i="18"/>
  <c r="F32" i="18"/>
  <c r="E32" i="18"/>
  <c r="C32" i="18"/>
  <c r="B10" i="28" l="1"/>
  <c r="F10" i="28"/>
  <c r="C31" i="10" l="1"/>
  <c r="C29" i="10"/>
  <c r="C30" i="10"/>
  <c r="C32" i="30" l="1"/>
  <c r="H30" i="27" l="1"/>
  <c r="G30" i="27"/>
  <c r="F30" i="27"/>
  <c r="E30" i="27"/>
  <c r="F10" i="27"/>
  <c r="B10" i="27"/>
  <c r="F10" i="24"/>
  <c r="B10" i="24"/>
  <c r="H32" i="30"/>
  <c r="G32" i="30"/>
  <c r="F32" i="30"/>
  <c r="E32" i="30"/>
  <c r="F10" i="30"/>
  <c r="B10" i="30"/>
  <c r="B1" i="30"/>
  <c r="H30" i="28"/>
  <c r="G30" i="28"/>
  <c r="F30" i="28"/>
  <c r="E30" i="28"/>
  <c r="B1" i="28"/>
  <c r="B1" i="27"/>
  <c r="B1" i="24"/>
  <c r="H30" i="19" l="1"/>
  <c r="G30" i="19" l="1"/>
  <c r="F30" i="19"/>
  <c r="F10" i="19"/>
  <c r="B10" i="19"/>
  <c r="B1" i="19"/>
  <c r="F10" i="18"/>
  <c r="B10" i="18"/>
  <c r="B1" i="18"/>
  <c r="B1" i="10" l="1"/>
  <c r="F10" i="10" l="1"/>
  <c r="B10" i="10"/>
</calcChain>
</file>

<file path=xl/sharedStrings.xml><?xml version="1.0" encoding="utf-8"?>
<sst xmlns="http://schemas.openxmlformats.org/spreadsheetml/2006/main" count="790" uniqueCount="472">
  <si>
    <t>Son</t>
  </si>
  <si>
    <t>Daughter</t>
  </si>
  <si>
    <t>BIRTH</t>
  </si>
  <si>
    <t>DEATH</t>
  </si>
  <si>
    <t xml:space="preserve"> Notes</t>
  </si>
  <si>
    <t>FAMILY TREE</t>
  </si>
  <si>
    <t>FATHER'S PARENTS</t>
  </si>
  <si>
    <t>MOTHER'S PARENTS</t>
  </si>
  <si>
    <t>CHILDREN</t>
  </si>
  <si>
    <t>NAME</t>
  </si>
  <si>
    <t>RELATIONSHIP</t>
  </si>
  <si>
    <t>BIRTH LOCATION</t>
  </si>
  <si>
    <t>DEATH LOCATION</t>
  </si>
  <si>
    <t>John Cruickshank                                          B Oct 31, 1730</t>
  </si>
  <si>
    <t>George Cruickshank                                          B Jan 26, 1692</t>
  </si>
  <si>
    <t>John Cruickshank                                          B May 8, 1667</t>
  </si>
  <si>
    <t>George Cruickshank                                          B March 6, 1640</t>
  </si>
  <si>
    <t>Gilbert Cruickshank                                          B Aug 18, 1611</t>
  </si>
  <si>
    <t>Alexander Origin Cruickshank                                          B 1590</t>
  </si>
  <si>
    <t>Jean Joffray                                                       B 1590</t>
  </si>
  <si>
    <t>Elspet Laurence                                         B 1611</t>
  </si>
  <si>
    <t>Janet Nicoll                                                     B 1640</t>
  </si>
  <si>
    <t>Janet Walker                                                         B 1667</t>
  </si>
  <si>
    <t>James Traile                                                         B 1660</t>
  </si>
  <si>
    <t>(name?) Traile                                                         B 1660</t>
  </si>
  <si>
    <t>Jean Traill                                                 B Mar 22, 1695</t>
  </si>
  <si>
    <t>Gilbert Lucas                                         B 1750</t>
  </si>
  <si>
    <t>Isabel Auld                                            B 1750</t>
  </si>
  <si>
    <t>Elizabeth Jack                                                  B Jun 3, 1792- D Nov 16, 1867</t>
  </si>
  <si>
    <t>Alexander Taylor</t>
  </si>
  <si>
    <t>Margaret (Watt) Ironside</t>
  </si>
  <si>
    <t>Alexander Ironside</t>
  </si>
  <si>
    <t>Sophia Lillie</t>
  </si>
  <si>
    <t>Georgina Norrie                                                                    B Oct 5, 1885-D 1986</t>
  </si>
  <si>
    <t>George Norrie                                              B 1836-D May 22, 1861</t>
  </si>
  <si>
    <t xml:space="preserve">Charles Norrie                                                                   B Nov 13, 1794-D Apr 21, 1849                                                                       </t>
  </si>
  <si>
    <t>Alexander Norrie                                                                B Nov 15, 1753</t>
  </si>
  <si>
    <t>Jean Robertson</t>
  </si>
  <si>
    <t>Barbara Hadden                                                    B Feb 18, 1806-D Apr 27, 1888</t>
  </si>
  <si>
    <t>Alexander Hadden                                                                         B 1771</t>
  </si>
  <si>
    <t>Margaret Mackie                                        B 1781</t>
  </si>
  <si>
    <t>Anne Joss Duncan                                                                 B Jul 16, 1831-D Oct 31, 1932</t>
  </si>
  <si>
    <t>Archibald M Duncan                                                                  B 1805</t>
  </si>
  <si>
    <t>Jean Hutcheon                                                                      B Dec 16, 1807</t>
  </si>
  <si>
    <t>Robert Hutcheon                                        B 1780</t>
  </si>
  <si>
    <t>Alexander Knox                                                                    B 1837</t>
  </si>
  <si>
    <t>William Knox                                                      B Dec 17, 1799 D-Nov 30, 1875</t>
  </si>
  <si>
    <t>James Knox                                                                B May 9, 1761-D Dec 23, 1814</t>
  </si>
  <si>
    <t>James Hutcheon                                                             B 1770</t>
  </si>
  <si>
    <t>Cecilia Hutcheon                                                                B 1770</t>
  </si>
  <si>
    <t>Walter Murray                                                                      B 1787</t>
  </si>
  <si>
    <t>Margaret (Margret) Petrie                                                                      B 1801</t>
  </si>
  <si>
    <t>Elisabeth Murray                                                               B 1840</t>
  </si>
  <si>
    <t>James Grigg                                                         B 1700</t>
  </si>
  <si>
    <t>Jean Tayllor                                                       B 1700</t>
  </si>
  <si>
    <t>Jane Hutcheon                                                                      B Feb 8, 1806-D Feb 23, 1869</t>
  </si>
  <si>
    <t>John Young                                                                        B 1730</t>
  </si>
  <si>
    <t>Margaret Young                                             B 1730</t>
  </si>
  <si>
    <t>Elisabeth Young                                                                B Feb 14, 1766-D Jan 1, 1852</t>
  </si>
  <si>
    <t>George Cruickshank                                          B 1794 - D Nov 16, 1868</t>
  </si>
  <si>
    <t>David Henry Magee</t>
  </si>
  <si>
    <t>Martha Lattimer</t>
  </si>
  <si>
    <t>Thomas Beggs</t>
  </si>
  <si>
    <t>Mary Jane Balance</t>
  </si>
  <si>
    <t>Margaret Kidd</t>
  </si>
  <si>
    <t>CRUICKSHANK</t>
  </si>
  <si>
    <t>Alexander Fowlie</t>
  </si>
  <si>
    <t>Elspet Milne                                                                B Mar 27, 1731</t>
  </si>
  <si>
    <t>William Cruickshank                                          B June 10, 1763</t>
  </si>
  <si>
    <t>Elizabeth Lucas                                             B 1776 - D1840</t>
  </si>
  <si>
    <t xml:space="preserve">                                                                                                                                                                                                                                                     </t>
  </si>
  <si>
    <t xml:space="preserve">James Adams Cruickshank                                                                          B June 18, 1831- D Mar 25, 1898                                                </t>
  </si>
  <si>
    <t xml:space="preserve">Mary Cruickshank                                                                          B Oct 7, 1834- D Dec 29, 1862                                           </t>
  </si>
  <si>
    <t>(name ?) Shepherd</t>
  </si>
  <si>
    <t xml:space="preserve"> </t>
  </si>
  <si>
    <t xml:space="preserve">Emily Amelia Cruickshank                                                                          B 1836                                         </t>
  </si>
  <si>
    <t>(name ?) Kerr?</t>
  </si>
  <si>
    <t xml:space="preserve">Margaret Cruickshank                                                                          B 1838              </t>
  </si>
  <si>
    <t>James Cruickshank                                          B 1802 - D Jan 31, 1878</t>
  </si>
  <si>
    <t>Christian Murray                                                  B 1798- D Apr 12, 1884</t>
  </si>
  <si>
    <t>Jessie Falconer                                                      B 1853 - D Jan 14, 1896</t>
  </si>
  <si>
    <t xml:space="preserve">Jane (Jean) Cruickshank                                                                          B Jan 28, 1830 - D Sept 5, 1917             </t>
  </si>
  <si>
    <t>Forbes Murray                                                  B June 13, 1820 - D Sept 27, 1908</t>
  </si>
  <si>
    <t xml:space="preserve">Isabella Cruickshank                                                                          B 1833 - D Feb 1, 1869             </t>
  </si>
  <si>
    <t>John Yule                                                 B 1833</t>
  </si>
  <si>
    <t xml:space="preserve">George Cruickshank                                                                          B 1837      </t>
  </si>
  <si>
    <t>Rose Watson                                                         B 1829 - D Oct 12, 1885</t>
  </si>
  <si>
    <t>William CRUICKSHANK &amp; Elizabeth LUCAS</t>
  </si>
  <si>
    <t>Mary Taylor                                                B 1841 - D June 24, 1911</t>
  </si>
  <si>
    <t>John Murray                                                                         B 1760</t>
  </si>
  <si>
    <t>Helen Wyllie                                                       B 1760</t>
  </si>
  <si>
    <t xml:space="preserve">John Cruickshank                                                                  B 1828 - D Mar 29, 1901          </t>
  </si>
  <si>
    <t>Forbes Murray                                                                  B 1849</t>
  </si>
  <si>
    <t>Grace Stevenson                                                                  B 1840</t>
  </si>
  <si>
    <t>William Murray                                                                  B Feb 13, 1859</t>
  </si>
  <si>
    <t>Margaret Pirie Wilson                                                                  B 1850</t>
  </si>
  <si>
    <t>Mary Murray                                                                  B 1857</t>
  </si>
  <si>
    <t>Margaret Robertson                                                                  B 1876 -D May 11, 1954</t>
  </si>
  <si>
    <t>Margaret Bruce Murray                                                             B Sept 1, 1917 - D Jan 20, 1919</t>
  </si>
  <si>
    <t>Jane Yule                                                               B 1856</t>
  </si>
  <si>
    <t>Mary Yule                                                               B 1859</t>
  </si>
  <si>
    <t>John Yule                                                               B 1860</t>
  </si>
  <si>
    <t>Francis (Frank) John Cruickshank                                                                  B Mar 22, 1883- D Aug 25, 1950</t>
  </si>
  <si>
    <t>Cardinal, Ontario, Canada</t>
  </si>
  <si>
    <t>July 17, 2011</t>
  </si>
  <si>
    <t>Winnipeg, Manitoba, Canada</t>
  </si>
  <si>
    <t>August 28, 1915</t>
  </si>
  <si>
    <t>April 7, 1966</t>
  </si>
  <si>
    <t>Francis (Frank) George Norrie Cruickshank                                                             B May 30, 1905 -D May 30, 1980</t>
  </si>
  <si>
    <t>Hilda Mary Cruickshank                                                          B 1906 - D 1976</t>
  </si>
  <si>
    <t xml:space="preserve"> Hugh (Hughie) Robert Cruickshank                                                              B July 19, 1918 -D Aug 26, 2008</t>
  </si>
  <si>
    <t>George Jack                                                               B 1770 -D Mar 17.1831</t>
  </si>
  <si>
    <t>Elizabeth Jack                                                  B Mar 6 /Jun 3, 1792- D Nov 16, 1867</t>
  </si>
  <si>
    <t>Alexander John Cruickshank                     B 1921 - D July 13, 1999</t>
  </si>
  <si>
    <t>Ann Murray Knox                                                           B Aug 25, 1865-D May 25, 1935</t>
  </si>
  <si>
    <t>Mary Taylor                                                               B 1841 - D June 24, 1911</t>
  </si>
  <si>
    <t xml:space="preserve">George Norrie                                                            B Aug 22, 1857-D Sept 16, 1925                                                                                                               </t>
  </si>
  <si>
    <t>October 29, 2015</t>
  </si>
  <si>
    <t>1004-133 Niakawa, Winnipeg, Manitoba, Canada</t>
  </si>
  <si>
    <t>22 Mar 1883</t>
  </si>
  <si>
    <t>25 Aug 1950</t>
  </si>
  <si>
    <t>5 Oct 1885</t>
  </si>
  <si>
    <t>1986</t>
  </si>
  <si>
    <t>Scotland</t>
  </si>
  <si>
    <t>Vancouver, British Columbia, Canada</t>
  </si>
  <si>
    <t>May 30, 1905</t>
  </si>
  <si>
    <t>May 30, 1980</t>
  </si>
  <si>
    <t>1906</t>
  </si>
  <si>
    <t>1976</t>
  </si>
  <si>
    <t>British Columbia, Canada</t>
  </si>
  <si>
    <t>July 19, 1918</t>
  </si>
  <si>
    <t>Aug 26, 2008</t>
  </si>
  <si>
    <t>1921</t>
  </si>
  <si>
    <t>July 13, 1999</t>
  </si>
  <si>
    <t>Canada</t>
  </si>
  <si>
    <t>Ontario, Canada</t>
  </si>
  <si>
    <t>Verna</t>
  </si>
  <si>
    <t>Vivian</t>
  </si>
  <si>
    <t>18 Jun 1831</t>
  </si>
  <si>
    <t>25 Mar 1898</t>
  </si>
  <si>
    <t>1841</t>
  </si>
  <si>
    <t>24 Jun 1911</t>
  </si>
  <si>
    <t>Robert Cruickshank</t>
  </si>
  <si>
    <t>1894</t>
  </si>
  <si>
    <t>1941</t>
  </si>
  <si>
    <t>???</t>
  </si>
  <si>
    <t>Little Willie Cruickshank</t>
  </si>
  <si>
    <t>Isabella Cruickshank</t>
  </si>
  <si>
    <t>Jessica Cruickshank</t>
  </si>
  <si>
    <t>George Cruickshank</t>
  </si>
  <si>
    <t>1860</t>
  </si>
  <si>
    <t>James Cruickshank</t>
  </si>
  <si>
    <t>1863</t>
  </si>
  <si>
    <t>30 Aug 1915</t>
  </si>
  <si>
    <t>Alexander Watt Cruickshank</t>
  </si>
  <si>
    <t>1865</t>
  </si>
  <si>
    <t>Margaret Ironside Cruickshank</t>
  </si>
  <si>
    <t>Mary Cruickshank</t>
  </si>
  <si>
    <t>William Cruickshank</t>
  </si>
  <si>
    <t>1872</t>
  </si>
  <si>
    <t>8 Sept 1944</t>
  </si>
  <si>
    <t>Hugh Cruickshank</t>
  </si>
  <si>
    <t>1875</t>
  </si>
  <si>
    <t>1883</t>
  </si>
  <si>
    <t>22 Aug 1857</t>
  </si>
  <si>
    <t>16 Sept 1925</t>
  </si>
  <si>
    <t>25 Aug 1865</t>
  </si>
  <si>
    <t>25 May 1935</t>
  </si>
  <si>
    <t>1934</t>
  </si>
  <si>
    <t>Hazel Murray</t>
  </si>
  <si>
    <t>Elizabeth (Lizzie)</t>
  </si>
  <si>
    <t>Barbara Robertson                                                                      B Dec 25, 1811 - D Nov 21, 1890</t>
  </si>
  <si>
    <t>Ruby Frances Louisa Murray</t>
  </si>
  <si>
    <t>John George Thornton (Geordie) Murray</t>
  </si>
  <si>
    <t>July, 1970</t>
  </si>
  <si>
    <t>Aug 26, 1898</t>
  </si>
  <si>
    <t>July 14, 1902</t>
  </si>
  <si>
    <t>March, 1975</t>
  </si>
  <si>
    <t>John Robertson Murray                                                               B Apr 2, 1872 - D Jan 1948</t>
  </si>
  <si>
    <t>Julia T. Simmons                                                                       B Apr 25, 1874 - D Feb 1958</t>
  </si>
  <si>
    <t>2 Apr 1872</t>
  </si>
  <si>
    <t>Jan, 1948</t>
  </si>
  <si>
    <t>25 Apr 1874</t>
  </si>
  <si>
    <t>Feb, 1958</t>
  </si>
  <si>
    <t>27 Sept 1896</t>
  </si>
  <si>
    <t>William Cruickshank                                                                  B 1865 - D Dec 12, 1890</t>
  </si>
  <si>
    <t>M Oct 5, 1845, New Deer, Aberdeen</t>
  </si>
  <si>
    <t>John Murray                                                                  B Sept 11, 1864 - D Mar 7, 1940                                                      New Pitsligo, Aberdeen</t>
  </si>
  <si>
    <t>James and Mary were married April 1, 1858 in Tyrie, Aberdeen, Scotland</t>
  </si>
  <si>
    <t>Feb 26, 1870                                              in New Deer, Aberdeen, Scotland</t>
  </si>
  <si>
    <t>Oct 10, 1867                      in New Deer, Aberdeen, Scotland</t>
  </si>
  <si>
    <t>1702</t>
  </si>
  <si>
    <t>1772</t>
  </si>
  <si>
    <t>Married in Old Mill, Strichen</t>
  </si>
  <si>
    <t>Elizabeth Anderson</t>
  </si>
  <si>
    <t>Jean Anderson</t>
  </si>
  <si>
    <t>George Anderson</t>
  </si>
  <si>
    <t>Robert Anderson</t>
  </si>
  <si>
    <t>Christening: Strichen, Aberdeen, Scotland</t>
  </si>
  <si>
    <t xml:space="preserve">William Robertson                                                               B July 22, 1776 - D July 6, 1865  </t>
  </si>
  <si>
    <t>James Murray                                                                                    B Dec 25, 1791 - D Apr 17, 1869</t>
  </si>
  <si>
    <t>Peter Murray                                                               B June 8, 1759 - D Oct 16, 1846</t>
  </si>
  <si>
    <t>John Anderson                                                                           B about 1665 - D Jan 3, 1731</t>
  </si>
  <si>
    <t>Elspet(h) Piry                                                                B 1670 - D 1751</t>
  </si>
  <si>
    <t>Married in Strichen, Aberdeenshire. 1694</t>
  </si>
  <si>
    <t>George &amp; Elizabeth McRobbie married Feb 21, 1874</t>
  </si>
  <si>
    <t>Married in parish of Pitsligo.                   June 20, 1839</t>
  </si>
  <si>
    <t>James Robertson                                                                       B Sept 10, 1751</t>
  </si>
  <si>
    <t>Janet Park</t>
  </si>
  <si>
    <t>Alexander Black</t>
  </si>
  <si>
    <t>William Robertson                                     B Nov 23, 1737</t>
  </si>
  <si>
    <t>James Knox                                                     B 1718</t>
  </si>
  <si>
    <t>Isobel Grigg                                                    B Jun 27, 1722</t>
  </si>
  <si>
    <t>George Murray                                                                                             B Jul 10, 1850 - D 1939</t>
  </si>
  <si>
    <t>10 July 1850</t>
  </si>
  <si>
    <t>1939</t>
  </si>
  <si>
    <t>6 Nov 1856</t>
  </si>
  <si>
    <t>Red House, Rathen, Aberdeenshire, Scotland</t>
  </si>
  <si>
    <t>John Robertson Murray</t>
  </si>
  <si>
    <t>Son of George and Elizabeth McRobbie</t>
  </si>
  <si>
    <t>Daughter of George and Elizabeth McRobbie</t>
  </si>
  <si>
    <t>Son of George and Elizabeth Thom</t>
  </si>
  <si>
    <t>Daughter of George and Elizabeth Thom</t>
  </si>
  <si>
    <t>George Murray</t>
  </si>
  <si>
    <t>April 2, 1872</t>
  </si>
  <si>
    <t>Thornton Simmons                                                                        B Sept 7, 1844</t>
  </si>
  <si>
    <t>1904/5</t>
  </si>
  <si>
    <t>B &amp; D in Strichen, Aberdeenshire</t>
  </si>
  <si>
    <t>D Broomhills, Pitsligo, Aberdeenshire</t>
  </si>
  <si>
    <t>NOTES</t>
  </si>
  <si>
    <t>MURRAY</t>
  </si>
  <si>
    <t>March 13, 1878</t>
  </si>
  <si>
    <t>July 14, 1881</t>
  </si>
  <si>
    <t>October 8, 1883</t>
  </si>
  <si>
    <t>June 26, 1891</t>
  </si>
  <si>
    <t>October 7, 1896</t>
  </si>
  <si>
    <t>May 7, 1886</t>
  </si>
  <si>
    <t>In 1877, George Murray (B1850) married Elizabeth Thom, in Scotland. They had 5 children born in Scotland. George (1850) immigrated to Canada in 1889. Elizabeth (B1856) and the children except daughter Elizabeth (B1875), followed in 1890. Elizabeth (B1875) stayed behind until her Grandmother Murray (Barbara Murray nee Robertson) died in 1890. This is story described in the narrative "The Murrays Come to Canada" written by Jessie (nee Murray) Stevenson, daughter of George Murray (B1850) and Elizabeth Thom.</t>
  </si>
  <si>
    <t>near Saltcoats, Saskatchewan, Canada</t>
  </si>
  <si>
    <t>Louisa Richards                                                                             B Aug 25, 1851</t>
  </si>
  <si>
    <t>7 Sept 1844</t>
  </si>
  <si>
    <t>25 August 1851</t>
  </si>
  <si>
    <t>Married John Robertson Murray</t>
  </si>
  <si>
    <t>April 25, 1874</t>
  </si>
  <si>
    <t>February 1958</t>
  </si>
  <si>
    <t>January 31, 1880</t>
  </si>
  <si>
    <t>Thornton Simmons</t>
  </si>
  <si>
    <t>April 27, 1876</t>
  </si>
  <si>
    <t>George T. Simmons</t>
  </si>
  <si>
    <t>June 2, 1878</t>
  </si>
  <si>
    <t>Oscar E. J. Simmons</t>
  </si>
  <si>
    <t>April 3, 1881</t>
  </si>
  <si>
    <t>Robert D. J. Simmons</t>
  </si>
  <si>
    <t>December 24, 1888</t>
  </si>
  <si>
    <t>England</t>
  </si>
  <si>
    <t>Manitoba</t>
  </si>
  <si>
    <t>Occupation in 1901: Apprentice plumber. Later founded Frank E. Simmons Plumbing and Heating</t>
  </si>
  <si>
    <t>Occupation 1901 Winnipeg census: Butcher</t>
  </si>
  <si>
    <t>1965</t>
  </si>
  <si>
    <t>Manitoba Vital Statistics: Marriage of John to Julia. Registration number: 1895-0011748. Date: 26/11/1895</t>
  </si>
  <si>
    <t>George Murray (1850) married Elizabeth McRobbie and had a son, John Robertson Murray born April 2, 1872, in Scotland. Elizabeth died in childbirth of their second child, a girl, Elizabeth (Lizie), in 1875 in Scotland.</t>
  </si>
  <si>
    <t>From the Winnipeg census 1906: Thornton, Louisa and family were living at 164 Syndicate Street. Thornton and Maud were living at 160 Syndicate Street. And John Robertson Murray and family were living at 148 Syndicate Street.</t>
  </si>
  <si>
    <t>From the Winnipeg census 1906: Maud Lavinia Loader immigrated from USA in 1888.</t>
  </si>
  <si>
    <t>NOTE: The Winnipg census for 1901, 1906, show John came to Canada in 1887, and the 1911 census shows 1889. This would be up to 2 years before his father, but possible. Most likely date is 1889.</t>
  </si>
  <si>
    <t>The Winnipeg cesus of 1911 shows Frank (B1883) as a lodger living at 734 Beverley. This census gives year of immigration as 1907, and occupation as carpenter who works at house building.</t>
  </si>
  <si>
    <t>Francis (Frank) E. T. Simmons</t>
  </si>
  <si>
    <t>RM of Stanley, Manitoba</t>
  </si>
  <si>
    <t>July 21, 1883/4</t>
  </si>
  <si>
    <t xml:space="preserve"> NOTE: Francis Edward  Thornton Simmons was known as Frank E. Simmons in adult life. He married Amelia Battershill on October 5, 1910 (Manitoba Vital Statistics  registration number 1910, 002683. Amelia was born August 17, 1883/4, in England, and immigrated to Canada in 1883. The 1901 and 1906 Winnipeg census indicate Amelia living with living with her parents and siblings on Syndicate Street. The 1911 Winnipeg Census shows Frank and Amelia living at 175 Mighton Avenue, with Frank being a Plumber at City Council. Amelia's occupation is listed as "None"</t>
  </si>
  <si>
    <t>Owen W. Simmons</t>
  </si>
  <si>
    <r>
      <t>John Robertson Murray learned harness making in Scotland. He imigrated to Canad</t>
    </r>
    <r>
      <rPr>
        <sz val="12"/>
        <color rgb="FF7030A0"/>
        <rFont val="Cambria"/>
        <family val="1"/>
        <scheme val="minor"/>
      </rPr>
      <t>a in 1887, 1889, or 1890.</t>
    </r>
    <r>
      <rPr>
        <sz val="12"/>
        <color theme="3"/>
        <rFont val="Cambria"/>
        <family val="2"/>
        <scheme val="minor"/>
      </rPr>
      <t xml:space="preserve"> Upon moving to Winnipeg, Canada, he worked for E.F. Hutchings, the harness maker. The 1911 Winnipeg census shows him being a storekeeper. Subsequently, he opened a harness and saddle shop on Princess Street, in Winnipeg.</t>
    </r>
  </si>
  <si>
    <t>Occupation 1901 and 1911 Winnipeg census: Plumber. Married Maud Lavinia  Loader (B Oct 14, 1878) on 29/01/1902 Reg. No 1902-001746</t>
  </si>
  <si>
    <t>Occupation 1901 and 1911 Winnipeg census: Painter</t>
  </si>
  <si>
    <t>Occupation 1901 Winnipeg census: Painter, and in 1911 as a Painter</t>
  </si>
  <si>
    <t>From Winnipeg census 1901: Thornton and Louisa immigrated to Canada in 1882 from England, with their 5 children. Two more were born in Manitoba, Canada. Thornton was listed in the 1901 Winnipeg census as a House Decorator, and in 1911 as a Painter (Retired). Louisa: no occupation is listed, or "None"</t>
  </si>
  <si>
    <t>Occupation 1911 Winnipeg census: looks like "Glasier" in a lumber factory</t>
  </si>
  <si>
    <t>Alex(ander) Murray</t>
  </si>
  <si>
    <t>John Robertson Murray, wife Julia, son Geordie, and daughter Ruby are buried in the Elmwood Cemetary, Winnipeg, Manitoba, Canada.</t>
  </si>
  <si>
    <t>Gladys was known as "Mom" to her grandchildren; first as Mom Magee, then as Mom Campbell. William Campbell, was known as Pop Campbell to Gladys's 3 daughters, their husbands, and children.</t>
  </si>
  <si>
    <t>Isabella F. Beggs                                                                           B April 16, 1862 - D 1934</t>
  </si>
  <si>
    <t>April 16, 1862</t>
  </si>
  <si>
    <t>on Amherst Island, in Lake Ontario, Ontario, Canada</t>
  </si>
  <si>
    <t>David Magee                                                               B May 10, 1849 - D January 9, 1933</t>
  </si>
  <si>
    <t>May 10, 1849</t>
  </si>
  <si>
    <t>in Marlborough TWP, Carleton County, Onrtario, Canada</t>
  </si>
  <si>
    <t>David Magee (B 1849) was married in 1870 to Catherine Johnston. Catherine passed away.</t>
  </si>
  <si>
    <t>On December 8, 1886, David (B 1849) married Isabella Beggs.</t>
  </si>
  <si>
    <t>Married December 8, 1886</t>
  </si>
  <si>
    <t>Charles and Helena married May 9, 1936</t>
  </si>
  <si>
    <t>Helena Isabelle Magee                                                                                                                       B August 8, 1914 - D July 17, 2011</t>
  </si>
  <si>
    <t>Charles usually went by the name of Charlie or Chuck. Helena always went by her second name, Isabelle. Charlie and Isabelle were married on May 9, 1936, in Winnipeg, Manitoba, Canada</t>
  </si>
  <si>
    <t>David Magee                                                                    B June 3, 1890 - D May 9, 1963</t>
  </si>
  <si>
    <t>June 3, 1890</t>
  </si>
  <si>
    <t>in Grenville, Ontario, Canada</t>
  </si>
  <si>
    <t>January 9,1933</t>
  </si>
  <si>
    <t>May 9, 1963</t>
  </si>
  <si>
    <t>August 8, 1914</t>
  </si>
  <si>
    <t>Charles Norrie Cruickshank                                                                                                                              B August 28, 1915-D April 7, 1966</t>
  </si>
  <si>
    <t>Gladys Elizabeth Murray                                                                           B Sept 27, 1896 - D March 12, 1997</t>
  </si>
  <si>
    <t>March 12,1997</t>
  </si>
  <si>
    <t>Margaret King                                                               B January 11, 1770</t>
  </si>
  <si>
    <t>James King</t>
  </si>
  <si>
    <t>Married in Pitsligo, Aberdeenshire. Feb 28, 1802</t>
  </si>
  <si>
    <t>Married January 30, 1787</t>
  </si>
  <si>
    <t>Gladys Murray married David (Dave) Magee on December 22, 1913. Much later, after Dave died (1963), Gladys married William (Bill) Campbell in 1964.</t>
  </si>
  <si>
    <t>Elizabeth (Lizie) Georgina Barbara (nee Murray) Roden</t>
  </si>
  <si>
    <t>Agnes Hendry (nee Murray) Hudson</t>
  </si>
  <si>
    <t>of the Mill of Rathen</t>
  </si>
  <si>
    <t>Both Alexander and Margaret were from the Mill of Rathen</t>
  </si>
  <si>
    <t>1782 or 1803</t>
  </si>
  <si>
    <t>Christening: Old Mill, Strichen, Aberdeen, Scotland</t>
  </si>
  <si>
    <t>of Fraserburgh Parish</t>
  </si>
  <si>
    <t>Ann(e) Black                                                                B June 23, 1746</t>
  </si>
  <si>
    <t>of Ardlaw</t>
  </si>
  <si>
    <t>B Ardlaw, Pitsligo</t>
  </si>
  <si>
    <t>Had 10 children</t>
  </si>
  <si>
    <t>Alexander Watson</t>
  </si>
  <si>
    <t>B Tillaheera, Lonmay</t>
  </si>
  <si>
    <t>B Rathen</t>
  </si>
  <si>
    <t>Margaret (Jane)  Watson                                                                B May 2, 1782</t>
  </si>
  <si>
    <t>Ferniebrae, Fraserburgh, Scotland</t>
  </si>
  <si>
    <t>February 8, 1875</t>
  </si>
  <si>
    <t>Married in Old Deer, 1848</t>
  </si>
  <si>
    <t>B Old Deer</t>
  </si>
  <si>
    <t>B Parish of  Longside. Farm Servant</t>
  </si>
  <si>
    <t>Parents : George Wallace and Isobel Murray</t>
  </si>
  <si>
    <t>George and Elizabeth Thom married on June 16, 1877, at Lomay</t>
  </si>
  <si>
    <t>George and Elizabeth McRobbie married February 21, 1874</t>
  </si>
  <si>
    <t>Farmer</t>
  </si>
  <si>
    <t>Married in Tyrie. Dec 18 (28), 1766</t>
  </si>
  <si>
    <t>from Boyndlie, Parish of Tyrie</t>
  </si>
  <si>
    <t>George &amp; Elizabeth Thom married June 16, 1877 in Lonmay</t>
  </si>
  <si>
    <t>Elizabeth Thom                                                                                   B Nov 6, 1856 - D 1938</t>
  </si>
  <si>
    <t>1938</t>
  </si>
  <si>
    <t>Sandhole, Fraserburgh, Scotland</t>
  </si>
  <si>
    <t>The Winnipeg census of 1901 shows George (1850) is listed as a Dairyman; and in 1911 gives address as 659 Simcoe and occupation as Salesman. He is also reported to have worked in a livery barn, and to have driven a wagon delivering fresh water to residents in Winnipeg.</t>
  </si>
  <si>
    <t>Apprenticed to a tinsmith named Wallace. Occupation 1901 &amp; 1911 Winnipeg Census: Tinsmith. Remained unmarried.</t>
  </si>
  <si>
    <t>Red House of Rathen, Aberdeenshire, Scotland</t>
  </si>
  <si>
    <t>Elizabeth McRobbie                                                                       B Sept 28, 1851 -D Feb 13, 1875</t>
  </si>
  <si>
    <t>September 28, 1851</t>
  </si>
  <si>
    <t>Red House, Scotland</t>
  </si>
  <si>
    <t>Mary Ur(e)y (Murray) Hendry</t>
  </si>
  <si>
    <t>Robertson (Robin) (nee Murray) Pearce</t>
  </si>
  <si>
    <t>1989</t>
  </si>
  <si>
    <t>of Ardlaw. Farmer in Broomhills</t>
  </si>
  <si>
    <t>a Master Tailor</t>
  </si>
  <si>
    <t>Tenant Farmer in the Red House at Rathen. Then coal agent</t>
  </si>
  <si>
    <t>B Woodhead Parish, Lonmay.  First an overseer. Then</t>
  </si>
  <si>
    <t>Ann Wallace                                           B July 16, 1827 - D 1894</t>
  </si>
  <si>
    <t>James Thom                                                            B March 24, 1825 - D 1905</t>
  </si>
  <si>
    <t>D Mintlaw</t>
  </si>
  <si>
    <t>1888?</t>
  </si>
  <si>
    <t>This is the same George Murray (B 1850) who played the fiddle and wrote poetry.</t>
  </si>
  <si>
    <t>February 13, 1875</t>
  </si>
  <si>
    <t>B Strichen, Aberdeenshire</t>
  </si>
  <si>
    <t>B Aberdour, Aberdeenshire</t>
  </si>
  <si>
    <t>Elspet(h) Fowlie                                                                        B 1738</t>
  </si>
  <si>
    <t>B Peterhead, Aberdeenshire</t>
  </si>
  <si>
    <t>in Middlemuir, New Pitsligo</t>
  </si>
  <si>
    <t>fromTyrie, Aberdeenshire</t>
  </si>
  <si>
    <t>Margaret Mair (Muir)                                                                       B Nov 1, 1761 - D after 1774</t>
  </si>
  <si>
    <t>from Mide coats, Cambuslang, Lanarck</t>
  </si>
  <si>
    <t>John Muir                                                                    B Sept 24, 1732 - D after 1774</t>
  </si>
  <si>
    <t>Jean Walker                                                                    B 1736 - D after 1774</t>
  </si>
  <si>
    <t>from Cambuslang, Lanarkshire</t>
  </si>
  <si>
    <t>James Fowlie                                                             B June 29, 1719 - D April 20, 1780</t>
  </si>
  <si>
    <t>Elspeth Smith                                                  B 1715</t>
  </si>
  <si>
    <t>B Aberdeenshire</t>
  </si>
  <si>
    <t>D Longside, Aberdeenshire</t>
  </si>
  <si>
    <t>George Murray                                                                                                           C Mar 14, 1812 - D  June 28, 1886</t>
  </si>
  <si>
    <t>Alexander Anderson                                                                    B 1702 - D April 12, 1772</t>
  </si>
  <si>
    <t>B (Old) Pitsligo. D Sand Hill, Aberdeen</t>
  </si>
  <si>
    <t>1973</t>
  </si>
  <si>
    <t>Came to Canada in 1890. Lived with E.F. Hutchings in Winnipeg. Married Richard (Dick) Roden (1870-1952)(after 1901), who worked for CPR. They lived in Souris, Manitoba</t>
  </si>
  <si>
    <t>1949</t>
  </si>
  <si>
    <t>Rathen, Scotland</t>
  </si>
  <si>
    <t>Glendaveny, Scotland</t>
  </si>
  <si>
    <t>Jessie Ann (nee Murray) Stevenson</t>
  </si>
  <si>
    <t>Occupation 1911 Winnipeg Census: Dressmaker. She went on to become a Registered Nurse. Married William Stevenson (clothing salesman)</t>
  </si>
  <si>
    <t>Became a Dressmaker. Married Ernest Pearce, Farmer of Yorkton, Saskatchewan, in1910</t>
  </si>
  <si>
    <t>Occupation 1911 Winnipeg Census: Stenographer. Married Hugh Campbell Anderson (1892-1973) born in Carberry, and their son was Dr. Hugh John Anderson (B1926) (Editor of "The Murrays Come to Canada")</t>
  </si>
  <si>
    <t>Born when the family was living in Winnipeg, on Pacific Avenue. Married Charles N. Hendry. Moved to Chicago.</t>
  </si>
  <si>
    <t>1995</t>
  </si>
  <si>
    <t>Occupation 1901 Winnipeg  Census: Stenographer. On August 22, 1906, married John Alvin Hudson, a Carpenter came from England in 1897 (B Aug 28, 1882 - D 1959)</t>
  </si>
  <si>
    <t>1960</t>
  </si>
  <si>
    <t>Saltcoats, Saskatchewan, Canada</t>
  </si>
  <si>
    <t>1890</t>
  </si>
  <si>
    <t>January, 1948</t>
  </si>
  <si>
    <t>moved to Upper Boyndlie, Tyrie in 1768</t>
  </si>
  <si>
    <t>George Anderson                                                                    B 1735 - D 1782 or 1803</t>
  </si>
  <si>
    <t>Married Dec 15, 1811, in Woodhead Parish, Lonmay</t>
  </si>
  <si>
    <t>NOTES: In 1911 Census,  Agnes and John  Alvin Hudson lived at 120 Bannerman Avenue, Winnipeg.</t>
  </si>
  <si>
    <t>NOTES: The ancestors of Elizabeth Thom, on the Wallace side (her Mom, Ann Wallace), trace back to the cousin of William Wallace of Stirling Bridge fame.</t>
  </si>
  <si>
    <t>B Sand Hole Parish, of Fraserburgh</t>
  </si>
  <si>
    <t>D New Deer, Aberdeenshire</t>
  </si>
  <si>
    <t>Married May 8, 1784, Old Meldrum Parish</t>
  </si>
  <si>
    <t>Married May 12, 1818 in Longside, Aberdeenshire</t>
  </si>
  <si>
    <t>B Peterhead, Aberdeenshire                                                                D New Deer, Aberdeenshire</t>
  </si>
  <si>
    <t>Married April 1, 1858 in Tyrie, Aberdenshire</t>
  </si>
  <si>
    <t>Lived at the Mill of Rathen at the time of the births of the first 3 children, before moving to Old Mill, Strichen. Before birth of daughter, Margaret. The rest of the family were born there.</t>
  </si>
  <si>
    <t>John Anderson</t>
  </si>
  <si>
    <t>James Anderson</t>
  </si>
  <si>
    <t>?</t>
  </si>
  <si>
    <t>Alexander Anderson</t>
  </si>
  <si>
    <t>Rathen</t>
  </si>
  <si>
    <t>Maragret Anderson</t>
  </si>
  <si>
    <t>Old Mill, Strichen</t>
  </si>
  <si>
    <t>Strichen</t>
  </si>
  <si>
    <t>Rathen, Aberdeenshire</t>
  </si>
  <si>
    <t>Strichen, Aberdeenshire</t>
  </si>
  <si>
    <t>March 16, 1803</t>
  </si>
  <si>
    <t>Baptised April 16, 1721</t>
  </si>
  <si>
    <t>Unmarried</t>
  </si>
  <si>
    <t>before Feb 21, 1803</t>
  </si>
  <si>
    <t>Married Janet McPherson on March 26, 1764, in Strichen</t>
  </si>
  <si>
    <t>Baptised April 12, 1723</t>
  </si>
  <si>
    <t>Baptised November 18, 1725</t>
  </si>
  <si>
    <t>Baptised September 19, 1728</t>
  </si>
  <si>
    <t>August 11, 1809</t>
  </si>
  <si>
    <t>Married John Webster on Noember 18, 1763, in Strichen</t>
  </si>
  <si>
    <t>Married Janet Morice (Moris) on April 20, 1749, in Strichen</t>
  </si>
  <si>
    <t>Baptised January 5, 1731</t>
  </si>
  <si>
    <t>Glaslay. Buried in Tyrie chuchyard</t>
  </si>
  <si>
    <t>January 18, 1812</t>
  </si>
  <si>
    <t>Baptised April 22, 1733</t>
  </si>
  <si>
    <t>October 24, 1800</t>
  </si>
  <si>
    <t>Fraserburgh, Aberdeenshire</t>
  </si>
  <si>
    <t xml:space="preserve">Married Andrew Shirer (D June 12, 1794) on Feb 13, 1753. </t>
  </si>
  <si>
    <t>Married John Harper (1732-Mar 11,1785)</t>
  </si>
  <si>
    <t>Baptised December 21, 1735</t>
  </si>
  <si>
    <t>Married Elspet Fowlie, June 7, 1767</t>
  </si>
  <si>
    <t>Baptism February 11, 1739</t>
  </si>
  <si>
    <t>1735</t>
  </si>
  <si>
    <t>1738</t>
  </si>
  <si>
    <t xml:space="preserve">       Married June 7, 1767</t>
  </si>
  <si>
    <t>Mary Anderson</t>
  </si>
  <si>
    <t>Margaret Anderson</t>
  </si>
  <si>
    <t>Isabel Anderson</t>
  </si>
  <si>
    <t>Janet Anderson</t>
  </si>
  <si>
    <t>Barbara Anderson</t>
  </si>
  <si>
    <t>June 2, 1768</t>
  </si>
  <si>
    <t>February 1, 1770</t>
  </si>
  <si>
    <t>Married Joseph Fowlie on July 14, 1796</t>
  </si>
  <si>
    <t>February 20, 1864</t>
  </si>
  <si>
    <t>June 27, 1771</t>
  </si>
  <si>
    <t>Married Jean Smith on March 11, 1804</t>
  </si>
  <si>
    <t>July 17, 1864</t>
  </si>
  <si>
    <t>April 12, 1773</t>
  </si>
  <si>
    <t>April 30, 1775</t>
  </si>
  <si>
    <t>Married William White on March 9, 1799</t>
  </si>
  <si>
    <t>March 30, 1777</t>
  </si>
  <si>
    <t>August 10, 1823</t>
  </si>
  <si>
    <t>Married James Anderson on June 13,1801</t>
  </si>
  <si>
    <t>September 1, 1778</t>
  </si>
  <si>
    <t>Married William Robertson on February 28, 1802</t>
  </si>
  <si>
    <t>Barbara Anderson                                                               B Sept 1, 1778 - D Dec 4, 1833</t>
  </si>
  <si>
    <t>December 4, 1833</t>
  </si>
  <si>
    <t>Maried Elizabeth Walls on June 21, 1807</t>
  </si>
  <si>
    <t>March 8, 1782</t>
  </si>
  <si>
    <t>George  Anderson                                                               B June 27, 1771 - D July 17, 1864</t>
  </si>
  <si>
    <t>Jean Smith                                                               B 1769- D January 25, 1869</t>
  </si>
  <si>
    <t>Isabella Anderson                                                                      B 1806 - D Mar 12, 1818</t>
  </si>
  <si>
    <t>Married March 11, 1804</t>
  </si>
  <si>
    <t>Margaret King                                                  B 1770</t>
  </si>
  <si>
    <t>Margaret Helenor (Nellie, Nell, Billie, Bill) (nee Murray) Anderson</t>
  </si>
  <si>
    <t>NOTES: Nicknames: For John: Johnnie. For Elizabeth: Lizzie or Lizie. For Robertson: Robin. For Alexander: Alex, Alexie. For Margaret: Nellie, Nell, Billie, Bill.</t>
  </si>
  <si>
    <t>Later the children of George (B 1850) built a home for him and Elizabeth (Thom) at 501 Banning Street, Winnipeg.</t>
  </si>
  <si>
    <t>Elizabeth (B 1856) and her children sailed from Glasgow on August 9, 1890, on the S.S. Pomerarian, a ship of 2800 tons of the Allen Line. They were among 99 adults and 25 children who travelled "in steerage". The journey was 11 days, and they landed in Quebec on August 20, 1890.</t>
  </si>
  <si>
    <t>Brenda Elizabeth Kashuba</t>
  </si>
  <si>
    <t>Rhonda Eileen Cruickshank</t>
  </si>
  <si>
    <t xml:space="preserve">Heather Dale Cruickshank </t>
  </si>
  <si>
    <t>Raymond Charles Cruickshank</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</si>
</sst>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2"/>
      <color theme="0"/>
      <name val="Cambria"/>
      <family val="2"/>
      <scheme val="minor"/>
    </font>
    <font>
      <sz val="46"/>
      <color theme="1" tint="0.14996795556505021"/>
      <name val="Cambria"/>
      <family val="1"/>
      <scheme val="major"/>
    </font>
    <font>
      <sz val="11"/>
      <color theme="1"/>
      <name val="Cambria"/>
      <family val="1"/>
      <scheme val="minor"/>
    </font>
    <font>
      <b/>
      <sz val="46"/>
      <color theme="1" tint="0.14996795556505021"/>
      <name val="Arial"/>
      <family val="2"/>
    </font>
    <font>
      <sz val="16"/>
      <name val="Cambria"/>
      <family val="2"/>
      <scheme val="minor"/>
    </font>
    <font>
      <sz val="16"/>
      <name val="Arial"/>
      <family val="2"/>
    </font>
    <font>
      <sz val="11"/>
      <name val="Arial"/>
      <family val="2"/>
    </font>
    <font>
      <sz val="16"/>
      <color theme="0"/>
      <name val="Arial"/>
      <family val="2"/>
    </font>
    <font>
      <sz val="11"/>
      <color theme="1"/>
      <name val="Arial"/>
      <family val="2"/>
    </font>
    <font>
      <sz val="22"/>
      <color theme="1"/>
      <name val="Arial"/>
      <family val="2"/>
    </font>
    <font>
      <b/>
      <sz val="46"/>
      <color theme="1" tint="0.14996795556505021"/>
      <name val="Cambria"/>
      <family val="1"/>
      <scheme val="major"/>
    </font>
    <font>
      <sz val="12"/>
      <color theme="3"/>
      <name val="Cambria"/>
      <family val="2"/>
      <scheme val="minor"/>
    </font>
    <font>
      <sz val="12"/>
      <color theme="1"/>
      <name val="Cambria"/>
      <family val="1"/>
      <scheme val="minor"/>
    </font>
    <font>
      <sz val="12"/>
      <name val="Cambria"/>
      <family val="2"/>
      <scheme val="minor"/>
    </font>
    <font>
      <sz val="12"/>
      <name val="Cambria"/>
      <family val="1"/>
      <scheme val="major"/>
    </font>
    <font>
      <sz val="12"/>
      <name val="Cambria"/>
      <family val="1"/>
      <scheme val="minor"/>
    </font>
    <font>
      <sz val="16"/>
      <color theme="1"/>
      <name val="Cambria"/>
      <family val="2"/>
      <scheme val="minor"/>
    </font>
    <font>
      <b/>
      <sz val="14"/>
      <name val="Cambria"/>
      <family val="1"/>
      <scheme val="major"/>
    </font>
    <font>
      <b/>
      <sz val="46"/>
      <color theme="1"/>
      <name val="Cambria"/>
      <family val="1"/>
      <scheme val="minor"/>
    </font>
    <font>
      <sz val="12"/>
      <color rgb="FF7030A0"/>
      <name val="Cambria"/>
      <family val="1"/>
      <scheme val="minor"/>
    </font>
    <font>
      <sz val="12"/>
      <color theme="3"/>
      <name val="Cambria"/>
      <family val="1"/>
      <scheme val="minor"/>
    </font>
    <font>
      <sz val="12"/>
      <color theme="1"/>
      <name val="Cambria"/>
      <scheme val="minor"/>
    </font>
    <font>
      <sz val="12"/>
      <color theme="6"/>
      <name val="Cambria"/>
      <family val="1"/>
      <scheme val="minor"/>
    </font>
    <font>
      <sz val="11"/>
      <color rgb="FFFFFF00"/>
      <name val="Cambria"/>
      <family val="2"/>
      <scheme val="minor"/>
    </font>
    <font>
      <sz val="12"/>
      <name val="Cambria"/>
      <scheme val="minor"/>
    </font>
  </fonts>
  <fills count="18">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
      <patternFill patternType="solid">
        <fgColor rgb="FF00B0F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6" tint="-0.24994659260841701"/>
        <bgColor indexed="64"/>
      </patternFill>
    </fill>
    <fill>
      <patternFill patternType="solid">
        <fgColor theme="4" tint="0.39997558519241921"/>
        <bgColor indexed="64"/>
      </patternFill>
    </fill>
    <fill>
      <patternFill patternType="solid">
        <fgColor rgb="FFEA8D26"/>
        <bgColor indexed="64"/>
      </patternFill>
    </fill>
    <fill>
      <patternFill patternType="solid">
        <fgColor rgb="FFFFFF00"/>
        <bgColor indexed="64"/>
      </patternFill>
    </fill>
  </fills>
  <borders count="3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right/>
      <top/>
      <bottom style="thin">
        <color theme="1" tint="0.14996795556505021"/>
      </bottom>
      <diagonal/>
    </border>
    <border>
      <left/>
      <right style="thin">
        <color indexed="64"/>
      </right>
      <top/>
      <bottom/>
      <diagonal/>
    </border>
    <border>
      <left/>
      <right style="thick">
        <color rgb="FF92D050"/>
      </right>
      <top/>
      <bottom/>
      <diagonal/>
    </border>
    <border>
      <left/>
      <right style="thick">
        <color rgb="FF00B0F0"/>
      </right>
      <top/>
      <bottom/>
      <diagonal/>
    </border>
    <border>
      <left/>
      <right style="thick">
        <color theme="6" tint="-0.24994659260841701"/>
      </right>
      <top/>
      <bottom/>
      <diagonal/>
    </border>
    <border>
      <left/>
      <right style="thick">
        <color theme="6" tint="0.39994506668294322"/>
      </right>
      <top/>
      <bottom/>
      <diagonal/>
    </border>
    <border>
      <left/>
      <right style="thick">
        <color theme="7" tint="-0.24994659260841701"/>
      </right>
      <top/>
      <bottom/>
      <diagonal/>
    </border>
    <border>
      <left/>
      <right style="thick">
        <color theme="6"/>
      </right>
      <top/>
      <bottom/>
      <diagonal/>
    </border>
    <border>
      <left/>
      <right style="thick">
        <color theme="5"/>
      </right>
      <top/>
      <bottom/>
      <diagonal/>
    </border>
    <border>
      <left/>
      <right style="thick">
        <color theme="5" tint="0.39994506668294322"/>
      </right>
      <top/>
      <bottom/>
      <diagonal/>
    </border>
    <border>
      <left/>
      <right style="thick">
        <color theme="9" tint="0.39994506668294322"/>
      </right>
      <top/>
      <bottom/>
      <diagonal/>
    </border>
    <border>
      <left/>
      <right style="thick">
        <color theme="4"/>
      </right>
      <top/>
      <bottom/>
      <diagonal/>
    </border>
    <border>
      <left style="thick">
        <color theme="5"/>
      </left>
      <right/>
      <top/>
      <bottom/>
      <diagonal/>
    </border>
    <border>
      <left style="thick">
        <color rgb="FF00B0F0"/>
      </left>
      <right/>
      <top/>
      <bottom/>
      <diagonal/>
    </border>
    <border>
      <left style="thick">
        <color theme="6"/>
      </left>
      <right style="thick">
        <color theme="6"/>
      </right>
      <top/>
      <bottom style="thick">
        <color theme="6"/>
      </bottom>
      <diagonal/>
    </border>
    <border>
      <left/>
      <right style="thick">
        <color theme="6"/>
      </right>
      <top/>
      <bottom style="thick">
        <color theme="5" tint="0.39991454817346722"/>
      </bottom>
      <diagonal/>
    </border>
    <border>
      <left style="thick">
        <color rgb="FF92D050"/>
      </left>
      <right/>
      <top/>
      <bottom/>
      <diagonal/>
    </border>
    <border>
      <left style="thick">
        <color theme="5" tint="-0.24994659260841701"/>
      </left>
      <right/>
      <top/>
      <bottom/>
      <diagonal/>
    </border>
    <border>
      <left style="thick">
        <color theme="5" tint="-0.24994659260841701"/>
      </left>
      <right style="thick">
        <color theme="5" tint="-0.24994659260841701"/>
      </right>
      <top/>
      <bottom style="thick">
        <color theme="5" tint="-0.24994659260841701"/>
      </bottom>
      <diagonal/>
    </border>
    <border>
      <left style="thick">
        <color theme="5" tint="0.399945066682943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ck">
        <color theme="6" tint="-0.24994659260841701"/>
      </left>
      <right/>
      <top/>
      <bottom/>
      <diagonal/>
    </border>
  </borders>
  <cellStyleXfs count="5">
    <xf numFmtId="0" fontId="0" fillId="0" borderId="0"/>
    <xf numFmtId="0" fontId="18"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Alignment="0" applyProtection="0"/>
    <xf numFmtId="0" fontId="18" fillId="6" borderId="0" applyNumberFormat="0" applyFill="0" applyBorder="0" applyAlignment="0" applyProtection="0"/>
  </cellStyleXfs>
  <cellXfs count="402">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wrapText="1"/>
    </xf>
    <xf numFmtId="0" fontId="11" fillId="7" borderId="1" xfId="0" applyFont="1" applyFill="1" applyBorder="1"/>
    <xf numFmtId="0" fontId="0" fillId="7" borderId="2" xfId="0" applyFill="1" applyBorder="1"/>
    <xf numFmtId="0" fontId="0" fillId="7" borderId="3" xfId="0" applyFill="1" applyBorder="1"/>
    <xf numFmtId="0" fontId="0" fillId="7" borderId="0" xfId="0" applyFill="1"/>
    <xf numFmtId="0" fontId="1" fillId="7" borderId="4" xfId="0" applyFont="1" applyFill="1" applyBorder="1"/>
    <xf numFmtId="0" fontId="1" fillId="7" borderId="6" xfId="0" applyFont="1" applyFill="1" applyBorder="1"/>
    <xf numFmtId="0" fontId="4" fillId="7" borderId="7" xfId="0" applyFont="1" applyFill="1" applyBorder="1" applyAlignment="1">
      <alignment horizontal="left" indent="2"/>
    </xf>
    <xf numFmtId="0" fontId="1" fillId="7" borderId="8" xfId="0" applyFont="1" applyFill="1" applyBorder="1"/>
    <xf numFmtId="0" fontId="1" fillId="7" borderId="4" xfId="0" applyFont="1" applyFill="1" applyBorder="1" applyAlignment="1">
      <alignment horizontal="left" indent="1"/>
    </xf>
    <xf numFmtId="0" fontId="4" fillId="7" borderId="8" xfId="0" applyFont="1" applyFill="1" applyBorder="1" applyAlignment="1">
      <alignment horizontal="left" indent="2"/>
    </xf>
    <xf numFmtId="0" fontId="0" fillId="0" borderId="0" xfId="0" applyFill="1"/>
    <xf numFmtId="0" fontId="9" fillId="0" borderId="0" xfId="0" applyFont="1" applyFill="1" applyBorder="1" applyAlignment="1">
      <alignment vertical="center"/>
    </xf>
    <xf numFmtId="0" fontId="13" fillId="0" borderId="0" xfId="3" applyFont="1" applyFill="1" applyAlignment="1"/>
    <xf numFmtId="0" fontId="6" fillId="0" borderId="0" xfId="2" applyFont="1" applyFill="1" applyAlignment="1"/>
    <xf numFmtId="0" fontId="12" fillId="0" borderId="10" xfId="3" applyFill="1" applyBorder="1" applyAlignment="1">
      <alignment vertical="top"/>
    </xf>
    <xf numFmtId="0" fontId="1" fillId="0" borderId="10"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5"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4" fillId="0" borderId="0" xfId="3" applyFont="1" applyFill="1" applyAlignment="1"/>
    <xf numFmtId="0" fontId="0" fillId="0" borderId="10"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xf numFmtId="0"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wrapText="1"/>
    </xf>
    <xf numFmtId="49" fontId="19" fillId="0" borderId="0" xfId="0" quotePrefix="1" applyNumberFormat="1" applyFont="1" applyFill="1" applyBorder="1" applyAlignment="1">
      <alignment horizontal="center" vertical="center"/>
    </xf>
    <xf numFmtId="0" fontId="19" fillId="0" borderId="0" xfId="0" quotePrefix="1" applyNumberFormat="1" applyFont="1" applyFill="1" applyBorder="1" applyAlignment="1">
      <alignment horizontal="center" vertical="center"/>
    </xf>
    <xf numFmtId="0" fontId="19" fillId="0" borderId="0" xfId="0" applyFont="1" applyFill="1" applyBorder="1" applyAlignment="1">
      <alignment horizontal="center" vertical="center"/>
    </xf>
    <xf numFmtId="0" fontId="1" fillId="0" borderId="0" xfId="0" applyNumberFormat="1" applyFont="1" applyFill="1" applyBorder="1"/>
    <xf numFmtId="0" fontId="21" fillId="0" borderId="0" xfId="2" applyFont="1" applyFill="1" applyBorder="1" applyAlignment="1">
      <alignment vertical="center"/>
    </xf>
    <xf numFmtId="0" fontId="22" fillId="0" borderId="0" xfId="0" applyFont="1" applyAlignment="1"/>
    <xf numFmtId="0" fontId="0" fillId="0" borderId="11" xfId="0" applyBorder="1" applyAlignment="1">
      <alignment vertical="center"/>
    </xf>
    <xf numFmtId="0" fontId="0" fillId="0" borderId="11" xfId="0" applyBorder="1"/>
    <xf numFmtId="0" fontId="21" fillId="0" borderId="0" xfId="2" applyFont="1" applyFill="1" applyBorder="1" applyAlignment="1">
      <alignment vertical="center"/>
    </xf>
    <xf numFmtId="0" fontId="22" fillId="0" borderId="0" xfId="0" applyFont="1" applyAlignment="1"/>
    <xf numFmtId="0" fontId="0" fillId="0" borderId="11" xfId="0" applyBorder="1" applyAlignment="1"/>
    <xf numFmtId="0" fontId="16" fillId="0" borderId="0" xfId="0" applyFont="1" applyFill="1" applyBorder="1" applyAlignment="1">
      <alignment horizontal="center" vertical="center" wrapText="1"/>
    </xf>
    <xf numFmtId="0" fontId="23" fillId="0" borderId="0" xfId="2" applyFont="1" applyFill="1" applyBorder="1" applyAlignment="1">
      <alignment vertical="center"/>
    </xf>
    <xf numFmtId="0" fontId="16" fillId="0" borderId="11" xfId="0" applyFont="1" applyFill="1" applyBorder="1" applyAlignment="1">
      <alignment horizontal="center" vertical="center" wrapText="1"/>
    </xf>
    <xf numFmtId="0" fontId="16"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8" fillId="0" borderId="0" xfId="0" applyFont="1"/>
    <xf numFmtId="0" fontId="29" fillId="0" borderId="0" xfId="0" applyFont="1"/>
    <xf numFmtId="0" fontId="28" fillId="0" borderId="0" xfId="0" applyFont="1" applyAlignment="1">
      <alignment vertical="center"/>
    </xf>
    <xf numFmtId="0" fontId="25" fillId="8" borderId="0" xfId="0" applyFont="1" applyFill="1" applyAlignment="1">
      <alignment horizontal="center" vertical="center" wrapText="1"/>
    </xf>
    <xf numFmtId="0" fontId="21" fillId="0" borderId="0" xfId="2" applyFont="1" applyFill="1" applyBorder="1" applyAlignment="1">
      <alignment vertical="center"/>
    </xf>
    <xf numFmtId="0" fontId="22" fillId="0" borderId="0" xfId="0" applyFont="1" applyAlignment="1"/>
    <xf numFmtId="0" fontId="10" fillId="0" borderId="0" xfId="2" applyFill="1" applyBorder="1" applyAlignment="1">
      <alignment vertical="top"/>
    </xf>
    <xf numFmtId="0" fontId="16" fillId="0" borderId="0" xfId="0" applyFont="1" applyFill="1" applyAlignment="1">
      <alignment horizontal="center" vertical="center" wrapText="1"/>
    </xf>
    <xf numFmtId="0" fontId="24" fillId="0" borderId="0" xfId="0" applyFont="1" applyFill="1" applyAlignment="1">
      <alignment horizontal="center" vertical="center" wrapText="1"/>
    </xf>
    <xf numFmtId="0" fontId="0" fillId="0" borderId="0" xfId="0" applyAlignment="1"/>
    <xf numFmtId="0" fontId="0" fillId="0" borderId="12" xfId="0" applyFill="1" applyBorder="1"/>
    <xf numFmtId="0" fontId="0" fillId="0" borderId="12" xfId="0" applyBorder="1"/>
    <xf numFmtId="0" fontId="0" fillId="0" borderId="12" xfId="0" applyBorder="1" applyAlignment="1">
      <alignment vertical="center"/>
    </xf>
    <xf numFmtId="0" fontId="0" fillId="0" borderId="13" xfId="0" applyBorder="1"/>
    <xf numFmtId="0" fontId="24" fillId="0" borderId="0" xfId="0" applyFont="1" applyFill="1" applyAlignment="1">
      <alignment horizontal="center" vertical="center" wrapText="1"/>
    </xf>
    <xf numFmtId="0" fontId="0" fillId="0" borderId="14" xfId="0" applyBorder="1"/>
    <xf numFmtId="0" fontId="0" fillId="0" borderId="14" xfId="0" applyBorder="1" applyAlignment="1">
      <alignment vertical="center"/>
    </xf>
    <xf numFmtId="0" fontId="0" fillId="0" borderId="15" xfId="0" applyBorder="1"/>
    <xf numFmtId="0" fontId="0" fillId="0" borderId="15" xfId="0" applyBorder="1" applyAlignment="1">
      <alignment vertical="center"/>
    </xf>
    <xf numFmtId="0" fontId="16" fillId="0" borderId="14" xfId="0" applyFont="1" applyFill="1" applyBorder="1" applyAlignment="1">
      <alignment horizontal="center" vertical="center" wrapText="1"/>
    </xf>
    <xf numFmtId="0" fontId="0" fillId="0" borderId="0" xfId="0" applyFill="1" applyBorder="1" applyAlignment="1">
      <alignment vertical="center"/>
    </xf>
    <xf numFmtId="0" fontId="16" fillId="0" borderId="16" xfId="0" applyFont="1" applyFill="1" applyBorder="1" applyAlignment="1">
      <alignment horizontal="center" vertical="center" wrapText="1"/>
    </xf>
    <xf numFmtId="0" fontId="20" fillId="0" borderId="0" xfId="1" applyFont="1" applyFill="1" applyAlignment="1">
      <alignment horizontal="center" vertical="center" wrapText="1"/>
    </xf>
    <xf numFmtId="0" fontId="0" fillId="0" borderId="17" xfId="0" applyBorder="1"/>
    <xf numFmtId="0" fontId="0" fillId="0" borderId="18" xfId="0" applyBorder="1"/>
    <xf numFmtId="0" fontId="24" fillId="0" borderId="0" xfId="0" applyFont="1" applyFill="1" applyAlignment="1">
      <alignment horizontal="center" vertical="center" wrapText="1"/>
    </xf>
    <xf numFmtId="0" fontId="10" fillId="0" borderId="0" xfId="2" applyFill="1" applyBorder="1" applyAlignment="1">
      <alignment vertical="top"/>
    </xf>
    <xf numFmtId="0" fontId="25" fillId="0" borderId="0" xfId="0" applyFont="1" applyFill="1" applyBorder="1" applyAlignment="1">
      <alignment horizontal="center" vertical="center" wrapText="1"/>
    </xf>
    <xf numFmtId="0" fontId="26" fillId="0" borderId="11" xfId="0" applyFont="1" applyFill="1" applyBorder="1" applyAlignment="1"/>
    <xf numFmtId="0" fontId="0" fillId="0" borderId="0" xfId="0" applyFill="1" applyAlignment="1">
      <alignment vertical="center"/>
    </xf>
    <xf numFmtId="0" fontId="28" fillId="0" borderId="0" xfId="0" applyFont="1" applyFill="1" applyAlignment="1">
      <alignment vertical="center"/>
    </xf>
    <xf numFmtId="0" fontId="0" fillId="0" borderId="11" xfId="0" applyFill="1" applyBorder="1"/>
    <xf numFmtId="0" fontId="0" fillId="0" borderId="18" xfId="0" applyFill="1" applyBorder="1"/>
    <xf numFmtId="0" fontId="0" fillId="0" borderId="19" xfId="0" applyBorder="1"/>
    <xf numFmtId="0" fontId="0" fillId="0" borderId="0" xfId="0" applyBorder="1" applyAlignment="1"/>
    <xf numFmtId="0" fontId="26" fillId="0" borderId="0" xfId="0" applyFont="1" applyFill="1" applyBorder="1" applyAlignment="1"/>
    <xf numFmtId="0" fontId="22" fillId="0" borderId="0" xfId="0" applyFont="1" applyFill="1" applyAlignment="1"/>
    <xf numFmtId="0" fontId="0" fillId="0" borderId="0" xfId="0" applyFill="1" applyBorder="1" applyAlignment="1"/>
    <xf numFmtId="0" fontId="0" fillId="2" borderId="0" xfId="0" applyFill="1" applyBorder="1"/>
    <xf numFmtId="0" fontId="0" fillId="0" borderId="12" xfId="0" applyBorder="1" applyAlignment="1"/>
    <xf numFmtId="0" fontId="0" fillId="0" borderId="14" xfId="0" applyFill="1" applyBorder="1" applyAlignment="1">
      <alignment vertical="center"/>
    </xf>
    <xf numFmtId="0" fontId="0" fillId="0" borderId="20" xfId="0" applyBorder="1"/>
    <xf numFmtId="0" fontId="24" fillId="0" borderId="0" xfId="0" applyFont="1" applyFill="1" applyAlignment="1">
      <alignment horizontal="center" vertical="center" wrapText="1"/>
    </xf>
    <xf numFmtId="0" fontId="16" fillId="5" borderId="0" xfId="0" applyFont="1" applyFill="1" applyAlignment="1">
      <alignment horizontal="center" vertical="center" wrapText="1"/>
    </xf>
    <xf numFmtId="0" fontId="16" fillId="3" borderId="0" xfId="0" applyFont="1" applyFill="1" applyAlignment="1">
      <alignment horizontal="center" vertical="center" wrapText="1"/>
    </xf>
    <xf numFmtId="0" fontId="21" fillId="0" borderId="0" xfId="2" applyFont="1" applyFill="1" applyBorder="1" applyAlignment="1">
      <alignment vertical="center"/>
    </xf>
    <xf numFmtId="0" fontId="22" fillId="0" borderId="0" xfId="0" applyFont="1" applyAlignment="1"/>
    <xf numFmtId="0" fontId="10" fillId="0" borderId="0" xfId="2" applyFill="1" applyBorder="1" applyAlignment="1">
      <alignment vertical="top"/>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4" borderId="0" xfId="0" applyFont="1" applyFill="1" applyAlignment="1">
      <alignment horizontal="center" vertical="center" wrapText="1"/>
    </xf>
    <xf numFmtId="0" fontId="0" fillId="0" borderId="21" xfId="0" applyBorder="1"/>
    <xf numFmtId="0" fontId="0" fillId="0" borderId="11" xfId="0" applyFill="1" applyBorder="1" applyAlignment="1">
      <alignment vertical="center"/>
    </xf>
    <xf numFmtId="0" fontId="0" fillId="0" borderId="21" xfId="0" applyFill="1" applyBorder="1"/>
    <xf numFmtId="0" fontId="16" fillId="5" borderId="16" xfId="0" applyFont="1" applyFill="1" applyBorder="1" applyAlignment="1">
      <alignment horizontal="center" vertical="center" wrapText="1"/>
    </xf>
    <xf numFmtId="0" fontId="0" fillId="5" borderId="0" xfId="0" applyFill="1" applyBorder="1"/>
    <xf numFmtId="0" fontId="16" fillId="5" borderId="0" xfId="0" applyFont="1" applyFill="1" applyBorder="1" applyAlignment="1">
      <alignment horizontal="center" vertical="center" wrapText="1"/>
    </xf>
    <xf numFmtId="0" fontId="30" fillId="0" borderId="0" xfId="2" applyFont="1" applyFill="1" applyBorder="1" applyAlignment="1">
      <alignment vertical="center"/>
    </xf>
    <xf numFmtId="0" fontId="0" fillId="0" borderId="17" xfId="0" applyFill="1" applyBorder="1"/>
    <xf numFmtId="0" fontId="0" fillId="0" borderId="13" xfId="0" applyFill="1" applyBorder="1"/>
    <xf numFmtId="0" fontId="0" fillId="0" borderId="18" xfId="0" applyBorder="1" applyAlignment="1">
      <alignment vertical="center"/>
    </xf>
    <xf numFmtId="0" fontId="0" fillId="0" borderId="12" xfId="0" applyFill="1" applyBorder="1" applyAlignment="1">
      <alignment vertical="center"/>
    </xf>
    <xf numFmtId="0" fontId="0" fillId="0" borderId="24" xfId="0" applyBorder="1"/>
    <xf numFmtId="0" fontId="0" fillId="0" borderId="25" xfId="0" applyBorder="1"/>
    <xf numFmtId="0" fontId="0" fillId="0" borderId="27" xfId="0" applyFill="1" applyBorder="1" applyAlignment="1">
      <alignment vertical="center"/>
    </xf>
    <xf numFmtId="0" fontId="0" fillId="0" borderId="27" xfId="0" applyFill="1" applyBorder="1"/>
    <xf numFmtId="0" fontId="0" fillId="0" borderId="28" xfId="0" applyFill="1" applyBorder="1" applyAlignment="1">
      <alignment vertical="center"/>
    </xf>
    <xf numFmtId="0" fontId="0" fillId="3" borderId="17" xfId="0" applyFill="1" applyBorder="1"/>
    <xf numFmtId="0" fontId="0" fillId="0" borderId="17" xfId="0" applyBorder="1" applyAlignment="1">
      <alignment vertical="center"/>
    </xf>
    <xf numFmtId="0" fontId="18" fillId="2" borderId="0" xfId="1" applyFill="1" applyBorder="1"/>
    <xf numFmtId="0" fontId="31" fillId="7" borderId="0" xfId="0" applyFont="1" applyFill="1" applyBorder="1" applyAlignment="1">
      <alignment horizontal="left"/>
    </xf>
    <xf numFmtId="0" fontId="31" fillId="7" borderId="5" xfId="0" applyFont="1" applyFill="1" applyBorder="1" applyAlignment="1">
      <alignment horizontal="left"/>
    </xf>
    <xf numFmtId="0" fontId="32"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0" fillId="0" borderId="0" xfId="0" applyNumberFormat="1" applyFill="1"/>
    <xf numFmtId="49" fontId="0" fillId="0" borderId="10" xfId="0" applyNumberFormat="1" applyFill="1" applyBorder="1"/>
    <xf numFmtId="49" fontId="0" fillId="0" borderId="0" xfId="0" applyNumberFormat="1"/>
    <xf numFmtId="49" fontId="0" fillId="7" borderId="0" xfId="0" applyNumberFormat="1" applyFill="1"/>
    <xf numFmtId="49" fontId="0" fillId="7" borderId="2" xfId="0" applyNumberFormat="1" applyFill="1" applyBorder="1"/>
    <xf numFmtId="49" fontId="0" fillId="0" borderId="0" xfId="0" applyNumberFormat="1" applyFont="1" applyFill="1" applyBorder="1" applyAlignment="1">
      <alignment horizontal="center" vertical="center"/>
    </xf>
    <xf numFmtId="49" fontId="31" fillId="7" borderId="0" xfId="0" applyNumberFormat="1" applyFont="1" applyFill="1" applyBorder="1" applyAlignment="1">
      <alignment horizontal="left"/>
    </xf>
    <xf numFmtId="49" fontId="4" fillId="7" borderId="7" xfId="0" applyNumberFormat="1" applyFont="1" applyFill="1" applyBorder="1" applyAlignment="1">
      <alignment horizontal="left" indent="2"/>
    </xf>
    <xf numFmtId="0" fontId="33" fillId="7" borderId="9" xfId="0" applyFont="1" applyFill="1" applyBorder="1" applyAlignment="1">
      <alignment horizontal="center" vertical="center" wrapText="1"/>
    </xf>
    <xf numFmtId="0" fontId="33"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wrapText="1"/>
    </xf>
    <xf numFmtId="49" fontId="33" fillId="0" borderId="0" xfId="0" quotePrefix="1"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5" fillId="0" borderId="0" xfId="0" quotePrefix="1" applyNumberFormat="1"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3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0" fontId="35" fillId="0" borderId="30" xfId="0" applyNumberFormat="1" applyFont="1" applyFill="1" applyBorder="1" applyAlignment="1">
      <alignment horizontal="center" vertical="center" wrapText="1"/>
    </xf>
    <xf numFmtId="49" fontId="35" fillId="0" borderId="30" xfId="0" quotePrefix="1" applyNumberFormat="1" applyFont="1" applyFill="1" applyBorder="1" applyAlignment="1">
      <alignment horizontal="center" vertical="center"/>
    </xf>
    <xf numFmtId="0" fontId="35" fillId="0" borderId="30" xfId="0" applyFont="1" applyFill="1" applyBorder="1" applyAlignment="1">
      <alignment horizontal="center" vertical="center" wrapText="1"/>
    </xf>
    <xf numFmtId="0" fontId="0" fillId="0" borderId="32" xfId="0" applyFont="1" applyFill="1" applyBorder="1" applyAlignment="1">
      <alignment vertical="center"/>
    </xf>
    <xf numFmtId="49" fontId="33" fillId="0" borderId="33" xfId="0" applyNumberFormat="1" applyFont="1" applyFill="1" applyBorder="1" applyAlignment="1">
      <alignment horizontal="center" vertical="center"/>
    </xf>
    <xf numFmtId="0" fontId="33" fillId="0" borderId="33" xfId="0" applyNumberFormat="1" applyFont="1" applyFill="1" applyBorder="1" applyAlignment="1">
      <alignment horizontal="center" vertical="center" wrapText="1"/>
    </xf>
    <xf numFmtId="0" fontId="33" fillId="7" borderId="30" xfId="0" applyFont="1" applyFill="1" applyBorder="1" applyAlignment="1">
      <alignment horizontal="center" vertical="center" wrapText="1"/>
    </xf>
    <xf numFmtId="49" fontId="33" fillId="0" borderId="30" xfId="0" applyNumberFormat="1" applyFont="1" applyFill="1" applyBorder="1" applyAlignment="1">
      <alignment horizontal="center" vertical="center"/>
    </xf>
    <xf numFmtId="0" fontId="33" fillId="0" borderId="30" xfId="0" applyNumberFormat="1" applyFont="1" applyFill="1" applyBorder="1" applyAlignment="1">
      <alignment horizontal="center" vertical="center" wrapText="1"/>
    </xf>
    <xf numFmtId="49" fontId="32" fillId="0" borderId="0" xfId="0" quotePrefix="1" applyNumberFormat="1" applyFont="1" applyFill="1" applyBorder="1" applyAlignment="1">
      <alignment horizontal="center" vertical="center"/>
    </xf>
    <xf numFmtId="0" fontId="33" fillId="15" borderId="0" xfId="0" applyFont="1" applyFill="1" applyBorder="1" applyAlignment="1">
      <alignment horizontal="center" vertical="center" wrapText="1"/>
    </xf>
    <xf numFmtId="0" fontId="33" fillId="15" borderId="0" xfId="1" applyFont="1" applyFill="1" applyBorder="1" applyAlignment="1">
      <alignment horizontal="center" vertical="center" wrapText="1"/>
    </xf>
    <xf numFmtId="0" fontId="33" fillId="15" borderId="33"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5" fillId="15" borderId="31" xfId="0" applyFont="1" applyFill="1" applyBorder="1" applyAlignment="1">
      <alignment horizontal="center" vertical="center" wrapText="1"/>
    </xf>
    <xf numFmtId="0" fontId="35" fillId="15" borderId="30"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0" xfId="0" applyNumberFormat="1" applyFont="1" applyFill="1" applyBorder="1" applyAlignment="1">
      <alignment horizontal="center" vertical="center" wrapText="1"/>
    </xf>
    <xf numFmtId="0" fontId="35" fillId="16" borderId="0"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24" fillId="0" borderId="0" xfId="0" applyFont="1" applyFill="1" applyAlignment="1">
      <alignment horizontal="center" vertical="center" wrapText="1"/>
    </xf>
    <xf numFmtId="0" fontId="31" fillId="7" borderId="0" xfId="0" applyFont="1" applyFill="1" applyBorder="1" applyAlignment="1">
      <alignment horizontal="left"/>
    </xf>
    <xf numFmtId="0" fontId="31" fillId="7" borderId="5" xfId="0" applyFont="1" applyFill="1" applyBorder="1" applyAlignment="1">
      <alignment horizontal="left"/>
    </xf>
    <xf numFmtId="0" fontId="33" fillId="16" borderId="0" xfId="1" applyFont="1" applyFill="1" applyBorder="1" applyAlignment="1">
      <alignment vertical="center" wrapText="1"/>
    </xf>
    <xf numFmtId="0" fontId="33" fillId="16" borderId="0" xfId="1" applyFont="1" applyFill="1" applyAlignment="1">
      <alignment horizontal="center" vertical="center" wrapText="1"/>
    </xf>
    <xf numFmtId="0" fontId="33" fillId="16" borderId="0" xfId="1" applyFont="1" applyFill="1" applyBorder="1" applyAlignment="1">
      <alignment horizontal="center" vertical="center" wrapText="1"/>
    </xf>
    <xf numFmtId="0" fontId="19" fillId="0" borderId="33"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0" fontId="19" fillId="0" borderId="33" xfId="0" applyNumberFormat="1" applyFont="1" applyFill="1" applyBorder="1" applyAlignment="1">
      <alignment horizontal="center" vertical="center" wrapText="1"/>
    </xf>
    <xf numFmtId="0" fontId="0" fillId="0" borderId="33" xfId="0" applyFont="1" applyFill="1" applyBorder="1"/>
    <xf numFmtId="0" fontId="19" fillId="0" borderId="33" xfId="0"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36" fillId="0" borderId="0" xfId="0" applyFont="1" applyFill="1" applyAlignment="1">
      <alignment vertical="center"/>
    </xf>
    <xf numFmtId="0" fontId="33" fillId="12" borderId="0" xfId="0" applyFont="1" applyFill="1" applyBorder="1" applyAlignment="1">
      <alignment horizontal="center" vertical="center" wrapText="1"/>
    </xf>
    <xf numFmtId="0" fontId="33" fillId="12" borderId="33" xfId="0"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vertical="center" wrapText="1"/>
    </xf>
    <xf numFmtId="0" fontId="31" fillId="7" borderId="5" xfId="0" applyFont="1" applyFill="1" applyBorder="1" applyAlignment="1">
      <alignment horizontal="left"/>
    </xf>
    <xf numFmtId="0" fontId="33" fillId="16" borderId="33" xfId="0" applyFont="1" applyFill="1" applyBorder="1" applyAlignment="1">
      <alignment horizontal="center" vertical="center" wrapText="1"/>
    </xf>
    <xf numFmtId="0" fontId="1" fillId="7" borderId="0" xfId="0" applyFont="1" applyFill="1" applyBorder="1"/>
    <xf numFmtId="0" fontId="4" fillId="7" borderId="0" xfId="0" applyFont="1" applyFill="1" applyBorder="1" applyAlignment="1">
      <alignment horizontal="left" indent="2"/>
    </xf>
    <xf numFmtId="49" fontId="4" fillId="7" borderId="0" xfId="0" applyNumberFormat="1" applyFont="1" applyFill="1" applyBorder="1" applyAlignment="1">
      <alignment horizontal="left" indent="2"/>
    </xf>
    <xf numFmtId="0" fontId="35" fillId="0" borderId="0" xfId="0" applyFont="1"/>
    <xf numFmtId="0" fontId="0" fillId="0" borderId="33" xfId="0" applyBorder="1"/>
    <xf numFmtId="0" fontId="35" fillId="0" borderId="33" xfId="0" applyFont="1" applyBorder="1"/>
    <xf numFmtId="0" fontId="33" fillId="3" borderId="0" xfId="0" applyFont="1" applyFill="1" applyBorder="1" applyAlignment="1">
      <alignment horizontal="center" vertical="center" wrapText="1"/>
    </xf>
    <xf numFmtId="0" fontId="33" fillId="3" borderId="0" xfId="1"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5" fillId="3" borderId="33" xfId="0" applyFont="1" applyFill="1" applyBorder="1" applyAlignment="1">
      <alignment horizontal="center" vertical="center"/>
    </xf>
    <xf numFmtId="0" fontId="35" fillId="3" borderId="0" xfId="0" applyFont="1" applyFill="1" applyAlignment="1">
      <alignment horizontal="center" vertical="center" wrapText="1"/>
    </xf>
    <xf numFmtId="0" fontId="24" fillId="0" borderId="0" xfId="0" applyFont="1" applyFill="1" applyAlignment="1">
      <alignment horizontal="center" vertical="center" wrapText="1"/>
    </xf>
    <xf numFmtId="0" fontId="31" fillId="7" borderId="5" xfId="0" applyFont="1" applyFill="1" applyBorder="1" applyAlignment="1">
      <alignment horizontal="left"/>
    </xf>
    <xf numFmtId="0" fontId="31" fillId="7" borderId="4" xfId="0" applyFont="1" applyFill="1" applyBorder="1" applyAlignment="1">
      <alignment horizontal="left" wrapText="1" indent="1"/>
    </xf>
    <xf numFmtId="0" fontId="31" fillId="7" borderId="0" xfId="0" applyFont="1" applyFill="1" applyBorder="1" applyAlignment="1">
      <alignment horizontal="left" wrapText="1" indent="1"/>
    </xf>
    <xf numFmtId="0" fontId="31" fillId="7" borderId="5" xfId="0" applyFont="1" applyFill="1" applyBorder="1" applyAlignment="1">
      <alignment horizontal="left" wrapText="1" indent="1"/>
    </xf>
    <xf numFmtId="49" fontId="38" fillId="0" borderId="0" xfId="0" applyNumberFormat="1" applyFont="1" applyFill="1"/>
    <xf numFmtId="49" fontId="35" fillId="0" borderId="0" xfId="0" applyNumberFormat="1" applyFont="1" applyAlignment="1">
      <alignment horizontal="center" vertical="center"/>
    </xf>
    <xf numFmtId="49" fontId="35" fillId="0" borderId="33" xfId="0" applyNumberFormat="1"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Alignment="1">
      <alignment horizontal="center" vertical="center" wrapText="1"/>
    </xf>
    <xf numFmtId="49" fontId="35" fillId="0" borderId="0" xfId="0" applyNumberFormat="1" applyFont="1" applyAlignment="1">
      <alignment horizontal="center" vertical="center" wrapText="1"/>
    </xf>
    <xf numFmtId="0" fontId="0" fillId="0" borderId="33" xfId="0" applyFont="1" applyFill="1" applyBorder="1" applyAlignment="1">
      <alignment vertical="center"/>
    </xf>
    <xf numFmtId="0" fontId="35" fillId="3" borderId="0" xfId="0" applyNumberFormat="1" applyFont="1" applyFill="1" applyBorder="1" applyAlignment="1">
      <alignment horizontal="center" vertical="center" wrapText="1"/>
    </xf>
    <xf numFmtId="49" fontId="35" fillId="0" borderId="0" xfId="0" quotePrefix="1" applyNumberFormat="1" applyFont="1" applyFill="1" applyBorder="1" applyAlignment="1">
      <alignment horizontal="center" vertical="center"/>
    </xf>
    <xf numFmtId="0" fontId="35" fillId="0" borderId="33"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5" fillId="3" borderId="33" xfId="0" applyNumberFormat="1" applyFont="1" applyFill="1" applyBorder="1" applyAlignment="1">
      <alignment horizontal="center" vertical="center" wrapText="1"/>
    </xf>
    <xf numFmtId="49" fontId="35" fillId="0" borderId="33" xfId="0" quotePrefix="1" applyNumberFormat="1" applyFont="1" applyFill="1" applyBorder="1" applyAlignment="1">
      <alignment horizontal="center" vertical="center"/>
    </xf>
    <xf numFmtId="49" fontId="35" fillId="0" borderId="33" xfId="0" applyNumberFormat="1" applyFont="1" applyFill="1" applyBorder="1" applyAlignment="1">
      <alignment horizontal="center" vertical="center" wrapText="1"/>
    </xf>
    <xf numFmtId="0" fontId="35" fillId="0" borderId="0" xfId="0" applyFont="1" applyAlignment="1">
      <alignment horizontal="left" vertical="center" wrapText="1"/>
    </xf>
    <xf numFmtId="0" fontId="36" fillId="0" borderId="0" xfId="0" applyFont="1" applyFill="1"/>
    <xf numFmtId="0" fontId="33" fillId="8" borderId="0" xfId="0" applyFont="1" applyFill="1" applyBorder="1" applyAlignment="1">
      <alignment horizontal="center" vertical="center" wrapText="1"/>
    </xf>
    <xf numFmtId="0" fontId="24" fillId="12" borderId="0" xfId="0" applyFont="1" applyFill="1" applyAlignment="1">
      <alignment horizontal="center" vertical="center" wrapText="1"/>
    </xf>
    <xf numFmtId="0" fontId="16" fillId="11" borderId="0" xfId="0" applyFont="1" applyFill="1" applyAlignment="1">
      <alignment horizontal="center" vertical="center" wrapText="1"/>
    </xf>
    <xf numFmtId="0" fontId="24" fillId="0" borderId="0" xfId="0" applyFont="1" applyFill="1" applyAlignment="1">
      <alignment horizontal="center" vertical="center" wrapText="1"/>
    </xf>
    <xf numFmtId="0" fontId="16" fillId="5" borderId="0" xfId="0" applyFont="1" applyFill="1" applyAlignment="1">
      <alignment horizontal="center" vertical="center" wrapText="1"/>
    </xf>
    <xf numFmtId="0" fontId="41" fillId="0" borderId="0" xfId="0" applyFont="1"/>
    <xf numFmtId="0" fontId="36" fillId="0" borderId="0" xfId="0" applyFont="1" applyAlignment="1">
      <alignment horizontal="center" vertical="center"/>
    </xf>
    <xf numFmtId="0" fontId="36" fillId="0" borderId="0" xfId="0" applyFont="1" applyFill="1" applyAlignment="1">
      <alignment horizontal="center" vertical="center" wrapText="1"/>
    </xf>
    <xf numFmtId="0" fontId="36" fillId="0" borderId="0" xfId="0" applyFont="1" applyAlignment="1">
      <alignment horizontal="center" vertical="top"/>
    </xf>
    <xf numFmtId="0" fontId="24" fillId="0" borderId="0" xfId="0" applyFont="1" applyFill="1" applyAlignment="1">
      <alignment horizontal="center" vertical="top" wrapText="1"/>
    </xf>
    <xf numFmtId="49" fontId="33" fillId="0" borderId="0" xfId="0" applyNumberFormat="1" applyFont="1" applyFill="1" applyBorder="1" applyAlignment="1">
      <alignment horizontal="center" vertical="center" wrapText="1"/>
    </xf>
    <xf numFmtId="0" fontId="36" fillId="0" borderId="0" xfId="0" applyFont="1" applyBorder="1" applyAlignment="1">
      <alignment horizontal="center" vertical="center"/>
    </xf>
    <xf numFmtId="0" fontId="36" fillId="0" borderId="0" xfId="0" applyFont="1" applyFill="1" applyAlignment="1">
      <alignment vertical="top"/>
    </xf>
    <xf numFmtId="0" fontId="36" fillId="0" borderId="0" xfId="0" applyFont="1" applyFill="1" applyAlignment="1">
      <alignment horizontal="center" vertical="top"/>
    </xf>
    <xf numFmtId="0" fontId="36" fillId="0" borderId="0" xfId="0" applyFont="1" applyAlignment="1">
      <alignment horizontal="center" vertical="top" wrapText="1"/>
    </xf>
    <xf numFmtId="0" fontId="35" fillId="3" borderId="33" xfId="0" applyFont="1" applyFill="1" applyBorder="1" applyAlignment="1">
      <alignment horizontal="center" vertical="center" wrapText="1"/>
    </xf>
    <xf numFmtId="0" fontId="36" fillId="0" borderId="0" xfId="0" applyFont="1" applyAlignment="1">
      <alignment vertical="top"/>
    </xf>
    <xf numFmtId="0" fontId="35" fillId="0" borderId="33" xfId="0" applyFont="1" applyBorder="1" applyAlignment="1">
      <alignment horizontal="center" vertical="center" wrapText="1"/>
    </xf>
    <xf numFmtId="0" fontId="24" fillId="0" borderId="0" xfId="0" applyFont="1" applyFill="1" applyAlignment="1">
      <alignment horizontal="center" vertical="center" wrapText="1"/>
    </xf>
    <xf numFmtId="0" fontId="36" fillId="0" borderId="0" xfId="0" applyFont="1" applyFill="1" applyAlignment="1">
      <alignment horizontal="left" vertical="center"/>
    </xf>
    <xf numFmtId="0" fontId="19" fillId="0" borderId="0" xfId="0" applyFont="1" applyAlignment="1"/>
    <xf numFmtId="0" fontId="35" fillId="0" borderId="0" xfId="0" applyFont="1" applyAlignment="1"/>
    <xf numFmtId="49" fontId="35" fillId="0" borderId="0" xfId="0" applyNumberFormat="1" applyFont="1" applyAlignment="1"/>
    <xf numFmtId="0" fontId="36" fillId="0" borderId="0" xfId="0" applyFont="1" applyBorder="1" applyAlignment="1">
      <alignment horizontal="center" vertical="center" wrapText="1"/>
    </xf>
    <xf numFmtId="0" fontId="36" fillId="0" borderId="0" xfId="0" applyFont="1" applyAlignment="1">
      <alignment vertical="center" wrapText="1"/>
    </xf>
    <xf numFmtId="0" fontId="36" fillId="0" borderId="0" xfId="0" applyFont="1" applyAlignment="1">
      <alignment horizontal="center" vertical="center" wrapText="1"/>
    </xf>
    <xf numFmtId="0" fontId="24" fillId="0" borderId="0" xfId="0" applyFont="1" applyFill="1" applyAlignment="1">
      <alignment horizontal="center" vertical="center" wrapText="1"/>
    </xf>
    <xf numFmtId="0" fontId="16" fillId="0" borderId="0" xfId="0" applyFont="1" applyFill="1" applyAlignment="1">
      <alignment horizontal="center" vertical="center" wrapText="1"/>
    </xf>
    <xf numFmtId="0" fontId="31" fillId="7" borderId="0" xfId="0" applyFont="1" applyFill="1" applyBorder="1" applyAlignment="1">
      <alignment horizontal="left"/>
    </xf>
    <xf numFmtId="0" fontId="31" fillId="7" borderId="5" xfId="0" applyFont="1" applyFill="1" applyBorder="1" applyAlignment="1">
      <alignment horizontal="left"/>
    </xf>
    <xf numFmtId="0" fontId="32" fillId="0" borderId="0" xfId="0" applyFont="1"/>
    <xf numFmtId="49" fontId="32" fillId="0" borderId="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5" fillId="12"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horizontal="center" vertical="center" wrapText="1"/>
    </xf>
    <xf numFmtId="0" fontId="43" fillId="0" borderId="10" xfId="0" applyFont="1" applyFill="1" applyBorder="1"/>
    <xf numFmtId="0" fontId="33" fillId="10" borderId="0" xfId="0" applyFont="1" applyFill="1" applyBorder="1" applyAlignment="1">
      <alignment horizontal="center" vertical="center" wrapText="1"/>
    </xf>
    <xf numFmtId="0" fontId="33" fillId="10" borderId="0" xfId="0" applyFont="1" applyFill="1" applyAlignment="1">
      <alignment horizontal="center" vertical="center"/>
    </xf>
    <xf numFmtId="0" fontId="35" fillId="10" borderId="0"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0" fillId="0" borderId="0" xfId="0" applyBorder="1" applyAlignment="1">
      <alignment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0" fillId="10" borderId="14" xfId="0" applyFill="1" applyBorder="1" applyAlignment="1">
      <alignment vertical="center"/>
    </xf>
    <xf numFmtId="0" fontId="44" fillId="0" borderId="0" xfId="0" applyFont="1" applyAlignment="1"/>
    <xf numFmtId="49" fontId="44" fillId="0" borderId="0" xfId="0" applyNumberFormat="1" applyFont="1" applyAlignment="1"/>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49" fontId="24" fillId="0" borderId="0" xfId="0" quotePrefix="1"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xf numFmtId="0" fontId="28" fillId="0" borderId="0" xfId="0" applyFont="1" applyFill="1" applyBorder="1" applyAlignment="1">
      <alignment vertical="center"/>
    </xf>
    <xf numFmtId="0" fontId="27" fillId="0" borderId="0" xfId="0" applyFont="1" applyFill="1" applyBorder="1" applyAlignment="1">
      <alignment horizontal="center" vertical="center" wrapText="1"/>
    </xf>
    <xf numFmtId="0" fontId="28" fillId="0" borderId="0" xfId="0" applyFont="1" applyFill="1" applyBorder="1"/>
    <xf numFmtId="0" fontId="28" fillId="0" borderId="0" xfId="0" applyFont="1" applyBorder="1" applyAlignment="1">
      <alignment vertical="center"/>
    </xf>
    <xf numFmtId="0" fontId="16" fillId="0" borderId="0" xfId="0" applyFont="1" applyFill="1" applyAlignment="1">
      <alignment horizontal="center" vertical="center" wrapText="1"/>
    </xf>
    <xf numFmtId="0" fontId="24" fillId="8" borderId="0" xfId="0" applyFont="1" applyFill="1" applyAlignment="1">
      <alignment horizontal="center" vertical="center" wrapText="1"/>
    </xf>
    <xf numFmtId="0" fontId="24" fillId="9" borderId="0" xfId="0" applyFont="1" applyFill="1" applyAlignment="1">
      <alignment horizontal="center" vertical="center" wrapText="1"/>
    </xf>
    <xf numFmtId="0" fontId="25" fillId="8" borderId="0" xfId="1" applyFont="1" applyFill="1" applyBorder="1" applyAlignment="1">
      <alignment horizontal="center" vertical="center" wrapText="1"/>
    </xf>
    <xf numFmtId="0" fontId="25" fillId="8" borderId="11" xfId="1" applyFont="1" applyFill="1" applyBorder="1" applyAlignment="1"/>
    <xf numFmtId="0" fontId="16" fillId="14" borderId="0" xfId="1" applyFont="1" applyFill="1" applyAlignment="1">
      <alignment horizontal="center" vertical="center" wrapText="1"/>
    </xf>
    <xf numFmtId="0" fontId="24" fillId="12" borderId="0" xfId="0"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0"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0" fillId="0" borderId="0" xfId="0" applyAlignment="1">
      <alignment horizontal="center" vertical="center" wrapText="1"/>
    </xf>
    <xf numFmtId="0" fontId="24" fillId="10" borderId="0" xfId="0" applyFont="1" applyFill="1" applyAlignment="1">
      <alignment horizontal="center" vertical="center" wrapText="1"/>
    </xf>
    <xf numFmtId="0" fontId="24" fillId="13" borderId="0" xfId="0" applyFont="1" applyFill="1" applyAlignment="1">
      <alignment horizontal="center" vertical="center" wrapText="1"/>
    </xf>
    <xf numFmtId="0" fontId="16" fillId="3" borderId="22" xfId="0" applyFont="1" applyFill="1" applyBorder="1" applyAlignment="1">
      <alignment horizontal="center" vertical="center" wrapText="1"/>
    </xf>
    <xf numFmtId="0" fontId="16" fillId="11" borderId="0" xfId="0" applyFont="1" applyFill="1" applyAlignment="1">
      <alignment horizontal="center" vertical="center" wrapText="1"/>
    </xf>
    <xf numFmtId="0" fontId="10" fillId="0" borderId="0" xfId="2" applyFill="1" applyBorder="1" applyAlignment="1">
      <alignment vertical="top"/>
    </xf>
    <xf numFmtId="0" fontId="24" fillId="2" borderId="0"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6" fillId="5" borderId="0" xfId="0" applyFont="1" applyFill="1" applyAlignment="1">
      <alignment horizontal="center" vertical="center" wrapText="1"/>
    </xf>
    <xf numFmtId="0" fontId="21" fillId="0" borderId="0" xfId="2" applyFont="1" applyFill="1" applyBorder="1" applyAlignment="1">
      <alignment vertical="center"/>
    </xf>
    <xf numFmtId="0" fontId="22" fillId="0" borderId="0" xfId="0" applyFont="1" applyAlignment="1"/>
    <xf numFmtId="0" fontId="27" fillId="0" borderId="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10" borderId="34" xfId="0" applyFont="1" applyFill="1" applyBorder="1" applyAlignment="1">
      <alignment horizontal="center" vertical="center" wrapText="1"/>
    </xf>
    <xf numFmtId="0" fontId="0" fillId="0" borderId="15" xfId="0" applyBorder="1" applyAlignment="1">
      <alignment wrapText="1"/>
    </xf>
    <xf numFmtId="0" fontId="24" fillId="0" borderId="0" xfId="0" applyFont="1" applyFill="1" applyBorder="1" applyAlignment="1">
      <alignment horizontal="center" vertical="center" wrapText="1"/>
    </xf>
    <xf numFmtId="0" fontId="0" fillId="0" borderId="0" xfId="0" applyFill="1" applyBorder="1" applyAlignment="1">
      <alignment wrapText="1"/>
    </xf>
    <xf numFmtId="0" fontId="16" fillId="0" borderId="0" xfId="0" applyFont="1" applyFill="1" applyAlignment="1">
      <alignment horizontal="center" vertical="center" wrapText="1"/>
    </xf>
    <xf numFmtId="0" fontId="24" fillId="10" borderId="0" xfId="0" applyFont="1" applyFill="1" applyBorder="1" applyAlignment="1">
      <alignment horizontal="center" vertical="center" wrapText="1"/>
    </xf>
    <xf numFmtId="0" fontId="0" fillId="0" borderId="0" xfId="0" applyAlignment="1"/>
    <xf numFmtId="0" fontId="0" fillId="0" borderId="14" xfId="0" applyBorder="1" applyAlignment="1">
      <alignment vertical="center"/>
    </xf>
    <xf numFmtId="0" fontId="16" fillId="5" borderId="2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13" xfId="0" applyBorder="1" applyAlignment="1"/>
    <xf numFmtId="0" fontId="24" fillId="4" borderId="26" xfId="0" applyFont="1" applyFill="1" applyBorder="1" applyAlignment="1">
      <alignment horizontal="center" vertical="center" wrapText="1"/>
    </xf>
    <xf numFmtId="0" fontId="0" fillId="0" borderId="19" xfId="0" applyBorder="1" applyAlignment="1"/>
    <xf numFmtId="0" fontId="0" fillId="0" borderId="0" xfId="0" applyBorder="1" applyAlignment="1"/>
    <xf numFmtId="0" fontId="0" fillId="0" borderId="0" xfId="0" applyFill="1" applyBorder="1" applyAlignment="1">
      <alignment horizontal="center" vertical="center" wrapText="1"/>
    </xf>
    <xf numFmtId="0" fontId="31" fillId="7" borderId="0" xfId="0" applyFont="1" applyFill="1" applyBorder="1" applyAlignment="1">
      <alignment horizontal="left" vertical="top" wrapText="1" indent="1"/>
    </xf>
    <xf numFmtId="0" fontId="31" fillId="7" borderId="5" xfId="0" applyFont="1" applyFill="1" applyBorder="1" applyAlignment="1">
      <alignment horizontal="left" vertical="top" wrapText="1" indent="1"/>
    </xf>
    <xf numFmtId="49" fontId="31" fillId="7" borderId="0" xfId="0" applyNumberFormat="1" applyFont="1" applyFill="1" applyBorder="1" applyAlignment="1">
      <alignment horizontal="left" indent="1"/>
    </xf>
    <xf numFmtId="49" fontId="31" fillId="7" borderId="5" xfId="0" applyNumberFormat="1" applyFont="1" applyFill="1" applyBorder="1" applyAlignment="1">
      <alignment horizontal="left" indent="1"/>
    </xf>
    <xf numFmtId="0" fontId="31" fillId="7" borderId="7" xfId="0" applyFont="1" applyFill="1" applyBorder="1" applyAlignment="1">
      <alignment horizontal="left" vertical="top" wrapText="1" indent="1"/>
    </xf>
    <xf numFmtId="0" fontId="31" fillId="7" borderId="8" xfId="0" applyFont="1" applyFill="1" applyBorder="1" applyAlignment="1">
      <alignment horizontal="left" vertical="top" wrapText="1" indent="1"/>
    </xf>
    <xf numFmtId="0" fontId="7" fillId="7" borderId="0" xfId="0" applyFont="1" applyFill="1" applyBorder="1" applyAlignment="1">
      <alignment horizontal="left"/>
    </xf>
    <xf numFmtId="0" fontId="7" fillId="7" borderId="5" xfId="0" applyFont="1" applyFill="1" applyBorder="1" applyAlignment="1">
      <alignment horizontal="left"/>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8" fillId="7" borderId="4" xfId="1" applyFont="1" applyFill="1" applyBorder="1" applyAlignment="1">
      <alignment horizontal="left" wrapText="1" indent="1"/>
    </xf>
    <xf numFmtId="0" fontId="8" fillId="7" borderId="0" xfId="1" applyFont="1" applyFill="1" applyBorder="1" applyAlignment="1">
      <alignment horizontal="left" wrapText="1" indent="1"/>
    </xf>
    <xf numFmtId="0" fontId="8" fillId="7" borderId="5" xfId="1" applyFont="1" applyFill="1" applyBorder="1" applyAlignment="1">
      <alignment horizontal="left" wrapText="1" indent="1"/>
    </xf>
    <xf numFmtId="0" fontId="0" fillId="7" borderId="6" xfId="0" applyFont="1" applyFill="1" applyBorder="1" applyAlignment="1">
      <alignment horizontal="left" wrapText="1" indent="1"/>
    </xf>
    <xf numFmtId="0" fontId="0" fillId="7" borderId="7" xfId="0" applyFont="1" applyFill="1" applyBorder="1" applyAlignment="1">
      <alignment horizontal="left" wrapText="1" indent="1"/>
    </xf>
    <xf numFmtId="0" fontId="0" fillId="7" borderId="8" xfId="0" applyFont="1" applyFill="1" applyBorder="1" applyAlignment="1">
      <alignment horizontal="left" wrapText="1" indent="1"/>
    </xf>
    <xf numFmtId="0" fontId="31" fillId="7" borderId="0" xfId="0" applyFont="1" applyFill="1" applyBorder="1" applyAlignment="1">
      <alignment horizontal="left"/>
    </xf>
    <xf numFmtId="0" fontId="31" fillId="7" borderId="5" xfId="0" applyFont="1" applyFill="1" applyBorder="1" applyAlignment="1">
      <alignment horizontal="left"/>
    </xf>
    <xf numFmtId="0" fontId="31" fillId="7" borderId="0" xfId="0" applyNumberFormat="1" applyFont="1" applyFill="1" applyBorder="1" applyAlignment="1">
      <alignment horizontal="left"/>
    </xf>
    <xf numFmtId="0" fontId="31" fillId="7" borderId="5" xfId="0" applyNumberFormat="1" applyFont="1" applyFill="1" applyBorder="1" applyAlignment="1">
      <alignment horizontal="left"/>
    </xf>
    <xf numFmtId="0" fontId="31" fillId="7" borderId="4" xfId="0" applyFont="1" applyFill="1" applyBorder="1" applyAlignment="1">
      <alignment horizontal="left" wrapText="1" indent="1"/>
    </xf>
    <xf numFmtId="0" fontId="31" fillId="7" borderId="0" xfId="0" applyFont="1" applyFill="1" applyBorder="1" applyAlignment="1">
      <alignment horizontal="left" wrapText="1" indent="1"/>
    </xf>
    <xf numFmtId="0" fontId="31" fillId="7" borderId="5" xfId="0" applyFont="1" applyFill="1" applyBorder="1" applyAlignment="1">
      <alignment horizontal="left" wrapText="1" indent="1"/>
    </xf>
    <xf numFmtId="0" fontId="7" fillId="7" borderId="4" xfId="0" applyFont="1" applyFill="1" applyBorder="1" applyAlignment="1">
      <alignment horizontal="left" wrapText="1" indent="1"/>
    </xf>
    <xf numFmtId="0" fontId="7" fillId="7" borderId="0" xfId="0" applyFont="1" applyFill="1" applyBorder="1" applyAlignment="1">
      <alignment horizontal="left" wrapText="1" indent="1"/>
    </xf>
    <xf numFmtId="0" fontId="7" fillId="7" borderId="5" xfId="0" applyFont="1" applyFill="1" applyBorder="1" applyAlignment="1">
      <alignment horizontal="left" wrapText="1" indent="1"/>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49" fontId="31" fillId="7" borderId="0" xfId="0" applyNumberFormat="1" applyFont="1" applyFill="1" applyBorder="1" applyAlignment="1">
      <alignment horizontal="left" vertical="center" indent="1"/>
    </xf>
    <xf numFmtId="49" fontId="31" fillId="7" borderId="5" xfId="0" applyNumberFormat="1" applyFont="1" applyFill="1" applyBorder="1" applyAlignment="1">
      <alignment horizontal="left" vertical="center" indent="1"/>
    </xf>
    <xf numFmtId="0" fontId="40" fillId="7" borderId="4" xfId="0" applyFont="1" applyFill="1" applyBorder="1" applyAlignment="1">
      <alignment horizontal="left" wrapText="1" inden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31" fillId="7" borderId="4" xfId="0" applyFont="1" applyFill="1" applyBorder="1" applyAlignment="1">
      <alignment horizontal="left" vertical="top" wrapText="1" indent="1"/>
    </xf>
    <xf numFmtId="0" fontId="40" fillId="7" borderId="4" xfId="1" applyFont="1" applyFill="1" applyBorder="1" applyAlignment="1">
      <alignment horizontal="left" wrapText="1" indent="1"/>
    </xf>
    <xf numFmtId="0" fontId="31" fillId="0"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31" fillId="0" borderId="5" xfId="0" applyFont="1" applyFill="1" applyBorder="1" applyAlignment="1">
      <alignment horizontal="left" vertical="center" wrapText="1" indent="1"/>
    </xf>
    <xf numFmtId="0" fontId="19" fillId="0" borderId="0" xfId="0" applyFont="1" applyAlignment="1">
      <alignment vertical="top" wrapText="1"/>
    </xf>
    <xf numFmtId="0" fontId="0" fillId="0" borderId="0" xfId="0" applyAlignment="1">
      <alignment vertical="top"/>
    </xf>
    <xf numFmtId="0" fontId="31" fillId="7" borderId="4" xfId="0" applyFont="1" applyFill="1" applyBorder="1" applyAlignment="1">
      <alignment horizontal="left" vertical="center" wrapText="1" indent="1"/>
    </xf>
    <xf numFmtId="0" fontId="0" fillId="0" borderId="0" xfId="0" applyAlignment="1">
      <alignment horizontal="left" vertical="center" wrapText="1" indent="1"/>
    </xf>
    <xf numFmtId="0" fontId="0" fillId="0" borderId="5" xfId="0" applyBorder="1" applyAlignment="1">
      <alignment horizontal="left" vertical="center" wrapText="1" indent="1"/>
    </xf>
    <xf numFmtId="0" fontId="7" fillId="7" borderId="4" xfId="0" applyFont="1" applyFill="1" applyBorder="1" applyAlignment="1">
      <alignment horizontal="left" vertical="top" wrapText="1" indent="1"/>
    </xf>
    <xf numFmtId="0" fontId="7" fillId="7" borderId="0" xfId="0" applyFont="1" applyFill="1" applyBorder="1" applyAlignment="1">
      <alignment horizontal="left" vertical="top" wrapText="1" indent="1"/>
    </xf>
    <xf numFmtId="0" fontId="7" fillId="7" borderId="5" xfId="0" applyFont="1" applyFill="1" applyBorder="1" applyAlignment="1">
      <alignment horizontal="left" vertical="top" wrapText="1" inden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 fillId="7" borderId="0" xfId="0" applyFont="1" applyFill="1" applyBorder="1" applyAlignment="1">
      <alignment wrapText="1"/>
    </xf>
    <xf numFmtId="0" fontId="0" fillId="0" borderId="5" xfId="0" applyBorder="1" applyAlignment="1">
      <alignment wrapText="1"/>
    </xf>
    <xf numFmtId="0" fontId="0" fillId="0" borderId="0" xfId="0" applyAlignment="1">
      <alignment wrapText="1"/>
    </xf>
    <xf numFmtId="0" fontId="1" fillId="0" borderId="0" xfId="0" applyFont="1" applyFill="1" applyBorder="1" applyAlignment="1">
      <alignment wrapText="1"/>
    </xf>
    <xf numFmtId="0" fontId="0" fillId="0" borderId="5" xfId="0" applyFill="1" applyBorder="1" applyAlignment="1">
      <alignment wrapText="1"/>
    </xf>
    <xf numFmtId="0" fontId="0" fillId="0" borderId="0" xfId="0" applyFill="1" applyAlignment="1">
      <alignment wrapText="1"/>
    </xf>
    <xf numFmtId="0" fontId="37" fillId="12" borderId="1" xfId="0" applyFont="1" applyFill="1" applyBorder="1" applyAlignment="1">
      <alignment horizontal="center" vertical="center" wrapText="1"/>
    </xf>
    <xf numFmtId="0" fontId="37" fillId="12" borderId="2" xfId="0" applyFont="1" applyFill="1" applyBorder="1" applyAlignment="1">
      <alignment horizontal="center" vertical="center" wrapText="1"/>
    </xf>
    <xf numFmtId="0" fontId="37" fillId="12" borderId="3" xfId="0" applyFont="1" applyFill="1" applyBorder="1" applyAlignment="1">
      <alignment horizontal="center" vertical="center" wrapText="1"/>
    </xf>
    <xf numFmtId="0" fontId="37" fillId="12" borderId="1" xfId="0" quotePrefix="1" applyFont="1" applyFill="1" applyBorder="1" applyAlignment="1">
      <alignment horizontal="center" vertical="center" wrapText="1"/>
    </xf>
    <xf numFmtId="0" fontId="31" fillId="17" borderId="0" xfId="0" applyFont="1" applyFill="1" applyBorder="1" applyAlignment="1">
      <alignment horizontal="left" vertical="top" wrapText="1" indent="1"/>
    </xf>
    <xf numFmtId="0" fontId="31" fillId="17" borderId="5" xfId="0" applyFont="1" applyFill="1" applyBorder="1" applyAlignment="1">
      <alignment horizontal="left" vertical="top" wrapText="1" indent="1"/>
    </xf>
    <xf numFmtId="0" fontId="37" fillId="13" borderId="1"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7" fillId="13" borderId="3" xfId="0" applyFont="1" applyFill="1" applyBorder="1" applyAlignment="1">
      <alignment horizontal="center" vertical="center" wrapText="1"/>
    </xf>
    <xf numFmtId="49" fontId="31" fillId="17" borderId="0" xfId="0" applyNumberFormat="1" applyFont="1" applyFill="1" applyBorder="1" applyAlignment="1">
      <alignment horizontal="left" indent="1"/>
    </xf>
    <xf numFmtId="49" fontId="31" fillId="17" borderId="5" xfId="0" applyNumberFormat="1" applyFont="1" applyFill="1" applyBorder="1" applyAlignment="1">
      <alignment horizontal="left" indent="1"/>
    </xf>
  </cellXfs>
  <cellStyles count="5">
    <cellStyle name="Followed Hyperlink" xfId="4" builtinId="9" customBuiltin="1"/>
    <cellStyle name="Heading 1" xfId="3" builtinId="16" customBuiltin="1"/>
    <cellStyle name="Hyperlink" xfId="1" builtinId="8" customBuiltin="1"/>
    <cellStyle name="Normal" xfId="0" builtinId="0" customBuiltin="1"/>
    <cellStyle name="Title" xfId="2" builtinId="15" customBuiltin="1"/>
  </cellStyles>
  <dxfs count="75">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alignment horizontal="center" vertical="center" textRotation="0" wrapText="1" indent="0" justifyLastLine="0" shrinkToFit="0" readingOrder="0"/>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0" formatCode="Genera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0" formatCode="General"/>
      <fill>
        <patternFill>
          <fgColor indexed="64"/>
          <bgColor theme="4" tint="0.39997558519241921"/>
        </patternFill>
      </fil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dxf>
    <dxf>
      <font>
        <strike val="0"/>
        <outline val="0"/>
        <shadow val="0"/>
        <u val="none"/>
        <vertAlign val="baseline"/>
        <sz val="16"/>
        <color theme="1"/>
        <name val="Cambria"/>
        <scheme val="minor"/>
      </font>
      <alignment horizontal="center" vertical="center" textRotation="0" wrapText="0" indent="0" justifyLastLine="0" shrinkToFit="0" readingOrder="0"/>
    </dxf>
    <dxf>
      <border>
        <right/>
      </border>
    </dxf>
    <dxf>
      <font>
        <b/>
        <i val="0"/>
        <color theme="0"/>
      </font>
      <fill>
        <patternFill>
          <bgColor theme="6"/>
        </patternFill>
      </fill>
      <border>
        <vertical/>
      </border>
    </dxf>
    <dxf>
      <font>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Children" pivot="0" count="3">
      <tableStyleElement type="wholeTable" dxfId="74"/>
      <tableStyleElement type="headerRow" dxfId="73"/>
      <tableStyleElement type="firstColumn" dxfId="72"/>
    </tableStyle>
  </tableStyles>
  <colors>
    <mruColors>
      <color rgb="FFDFC3B3"/>
      <color rgb="FFEA8D26"/>
      <color rgb="FFD97C15"/>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Wm&amp; Eliz'!M7"/><Relationship Id="rId3" Type="http://schemas.openxmlformats.org/officeDocument/2006/relationships/hyperlink" Target="#Parents!A1"/><Relationship Id="rId7" Type="http://schemas.openxmlformats.org/officeDocument/2006/relationships/hyperlink" Target="#'Maternal G Grandparents 1'!A1"/><Relationship Id="rId12" Type="http://schemas.openxmlformats.org/officeDocument/2006/relationships/hyperlink" Target="#'Geo&amp;Elpet Anderson'!A1"/><Relationship Id="rId2" Type="http://schemas.openxmlformats.org/officeDocument/2006/relationships/hyperlink" Target="#'Paternal Grandparents'!A1"/><Relationship Id="rId1" Type="http://schemas.openxmlformats.org/officeDocument/2006/relationships/hyperlink" Target="#'Maternal Grandparents'!A1"/><Relationship Id="rId6" Type="http://schemas.openxmlformats.org/officeDocument/2006/relationships/hyperlink" Target="#'Maternal G Grandparents 2'!A1"/><Relationship Id="rId11" Type="http://schemas.openxmlformats.org/officeDocument/2006/relationships/hyperlink" Target="#'Thornton&amp;Louisa'!A1"/><Relationship Id="rId5" Type="http://schemas.openxmlformats.org/officeDocument/2006/relationships/hyperlink" Target="#'Paternal G Grandparents 2'!A1"/><Relationship Id="rId10" Type="http://schemas.openxmlformats.org/officeDocument/2006/relationships/hyperlink" Target="#'Geo&amp;Eliz Murray'!A1"/><Relationship Id="rId4" Type="http://schemas.openxmlformats.org/officeDocument/2006/relationships/hyperlink" Target="#'Paternal G Grandparents 1'!A1"/><Relationship Id="rId9" Type="http://schemas.openxmlformats.org/officeDocument/2006/relationships/hyperlink" Target="#'Alex&amp;Marg Anderson'!A1"/></Relationships>
</file>

<file path=xl/drawings/_rels/drawing10.xml.rels><?xml version="1.0" encoding="UTF-8" standalone="yes"?>
<Relationships xmlns="http://schemas.openxmlformats.org/package/2006/relationships"><Relationship Id="rId3" Type="http://schemas.openxmlformats.org/officeDocument/2006/relationships/hyperlink" Target="#'Family Tree'!O109"/><Relationship Id="rId2" Type="http://schemas.openxmlformats.org/officeDocument/2006/relationships/image" Target="../media/image7.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hyperlink" Target="#'Family Tree'!O127"/><Relationship Id="rId2" Type="http://schemas.openxmlformats.org/officeDocument/2006/relationships/image" Target="../media/image7.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2" Type="http://schemas.openxmlformats.org/officeDocument/2006/relationships/hyperlink" Target="#'Family Tree'!U121"/><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2" Type="http://schemas.openxmlformats.org/officeDocument/2006/relationships/hyperlink" Target="#'Family Tree'!W115"/><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hyperlink" Target="#'Paternal G Grandparents 1'!A1"/></Relationships>
</file>

<file path=xl/drawings/_rels/drawing3.xml.rels><?xml version="1.0" encoding="UTF-8" standalone="yes"?>
<Relationships xmlns="http://schemas.openxmlformats.org/package/2006/relationships"><Relationship Id="rId8" Type="http://schemas.openxmlformats.org/officeDocument/2006/relationships/hyperlink" Target="#ParentsTree"/><Relationship Id="rId3" Type="http://schemas.openxmlformats.org/officeDocument/2006/relationships/image" Target="../media/image4.jpg"/><Relationship Id="rId7" Type="http://schemas.openxmlformats.org/officeDocument/2006/relationships/hyperlink" Target="#'Paternal Grandparent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ternal Grandparents'!A1"/><Relationship Id="rId5" Type="http://schemas.openxmlformats.org/officeDocument/2006/relationships/image" Target="../media/image6.jpe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Paternal G Grandparents 2'!A1"/><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hyperlink" Target="#PGrandparents"/><Relationship Id="rId4" Type="http://schemas.openxmlformats.org/officeDocument/2006/relationships/hyperlink" Target="#'Paternal G Grandparents 1'!A1"/></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4.jpg"/><Relationship Id="rId1" Type="http://schemas.openxmlformats.org/officeDocument/2006/relationships/image" Target="../media/image7.png"/><Relationship Id="rId6" Type="http://schemas.openxmlformats.org/officeDocument/2006/relationships/hyperlink" Target="#MGrandparents"/><Relationship Id="rId5" Type="http://schemas.openxmlformats.org/officeDocument/2006/relationships/hyperlink" Target="#'Maternal G Grandparents 1'!A1"/><Relationship Id="rId4" Type="http://schemas.openxmlformats.org/officeDocument/2006/relationships/hyperlink" Target="#'Maternal G Grandparents 2'!A1"/></Relationships>
</file>

<file path=xl/drawings/_rels/drawing6.xml.rels><?xml version="1.0" encoding="UTF-8" standalone="yes"?>
<Relationships xmlns="http://schemas.openxmlformats.org/package/2006/relationships"><Relationship Id="rId3" Type="http://schemas.openxmlformats.org/officeDocument/2006/relationships/hyperlink" Target="#PGGGrandfather1"/><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hyperlink" Target="#PGGrandparents1"/></Relationships>
</file>

<file path=xl/drawings/_rels/drawing7.xml.rels><?xml version="1.0" encoding="UTF-8" standalone="yes"?>
<Relationships xmlns="http://schemas.openxmlformats.org/package/2006/relationships"><Relationship Id="rId3" Type="http://schemas.openxmlformats.org/officeDocument/2006/relationships/hyperlink" Target="#PGGrandparents2"/><Relationship Id="rId2" Type="http://schemas.openxmlformats.org/officeDocument/2006/relationships/image" Target="../media/image10.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hyperlink" Target="#MGGrandparents1"/><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3" Type="http://schemas.openxmlformats.org/officeDocument/2006/relationships/hyperlink" Target="#MGGrandparents2"/><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9</xdr:col>
      <xdr:colOff>1211906</xdr:colOff>
      <xdr:row>95</xdr:row>
      <xdr:rowOff>350299</xdr:rowOff>
    </xdr:from>
    <xdr:to>
      <xdr:col>9</xdr:col>
      <xdr:colOff>2126306</xdr:colOff>
      <xdr:row>98</xdr:row>
      <xdr:rowOff>222250</xdr:rowOff>
    </xdr:to>
    <xdr:sp macro="" textlink="">
      <xdr:nvSpPr>
        <xdr:cNvPr id="19" name="View Grandparent2 Details" descr="&quot;&quot;" title="Grandparents 2 Details Navigation Button">
          <a:hlinkClick xmlns:r="http://schemas.openxmlformats.org/officeDocument/2006/relationships" r:id="rId1" tooltip="Click to view more tree details"/>
        </xdr:cNvPr>
        <xdr:cNvSpPr/>
      </xdr:nvSpPr>
      <xdr:spPr>
        <a:xfrm>
          <a:off x="14705656" y="39720299"/>
          <a:ext cx="914400" cy="919701"/>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9</xdr:col>
      <xdr:colOff>1318846</xdr:colOff>
      <xdr:row>41</xdr:row>
      <xdr:rowOff>256442</xdr:rowOff>
    </xdr:from>
    <xdr:to>
      <xdr:col>9</xdr:col>
      <xdr:colOff>2233246</xdr:colOff>
      <xdr:row>43</xdr:row>
      <xdr:rowOff>419027</xdr:rowOff>
    </xdr:to>
    <xdr:sp macro="" textlink="">
      <xdr:nvSpPr>
        <xdr:cNvPr id="6" name="View Grandparent2 Details" descr="&quot;&quot;" title="Grandparents 2 Details Navigation Button">
          <a:hlinkClick xmlns:r="http://schemas.openxmlformats.org/officeDocument/2006/relationships" r:id="rId2" tooltip="Click to view more tree details"/>
        </xdr:cNvPr>
        <xdr:cNvSpPr/>
      </xdr:nvSpPr>
      <xdr:spPr>
        <a:xfrm>
          <a:off x="14910288" y="17364807"/>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7</xdr:col>
      <xdr:colOff>1648558</xdr:colOff>
      <xdr:row>70</xdr:row>
      <xdr:rowOff>146538</xdr:rowOff>
    </xdr:from>
    <xdr:to>
      <xdr:col>7</xdr:col>
      <xdr:colOff>2562958</xdr:colOff>
      <xdr:row>73</xdr:row>
      <xdr:rowOff>52681</xdr:rowOff>
    </xdr:to>
    <xdr:sp macro="" textlink="">
      <xdr:nvSpPr>
        <xdr:cNvPr id="8" name="View Grandparent2 Details" descr="&quot;&quot;" title="Grandparents 2 Details Navigation Button">
          <a:hlinkClick xmlns:r="http://schemas.openxmlformats.org/officeDocument/2006/relationships" r:id="rId3" tooltip="Click to view more tree details"/>
        </xdr:cNvPr>
        <xdr:cNvSpPr/>
      </xdr:nvSpPr>
      <xdr:spPr>
        <a:xfrm>
          <a:off x="11759712" y="29051250"/>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1355481</xdr:colOff>
      <xdr:row>29</xdr:row>
      <xdr:rowOff>366346</xdr:rowOff>
    </xdr:from>
    <xdr:to>
      <xdr:col>11</xdr:col>
      <xdr:colOff>2269881</xdr:colOff>
      <xdr:row>32</xdr:row>
      <xdr:rowOff>16046</xdr:rowOff>
    </xdr:to>
    <xdr:sp macro="" textlink="">
      <xdr:nvSpPr>
        <xdr:cNvPr id="9" name="View Grandparent2 Details" descr="&quot;&quot;" title="Grandparents 2 Details Navigation Button">
          <a:hlinkClick xmlns:r="http://schemas.openxmlformats.org/officeDocument/2006/relationships" r:id="rId4" tooltip="Click to view more tree details"/>
        </xdr:cNvPr>
        <xdr:cNvSpPr/>
      </xdr:nvSpPr>
      <xdr:spPr>
        <a:xfrm>
          <a:off x="18427212" y="12052788"/>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1245577</xdr:colOff>
      <xdr:row>60</xdr:row>
      <xdr:rowOff>183173</xdr:rowOff>
    </xdr:from>
    <xdr:to>
      <xdr:col>11</xdr:col>
      <xdr:colOff>2159977</xdr:colOff>
      <xdr:row>63</xdr:row>
      <xdr:rowOff>89316</xdr:rowOff>
    </xdr:to>
    <xdr:sp macro="" textlink="">
      <xdr:nvSpPr>
        <xdr:cNvPr id="11" name="View Grandparent2 Details" descr="&quot;&quot;" title="Grandparents 2 Details Navigation Button">
          <a:hlinkClick xmlns:r="http://schemas.openxmlformats.org/officeDocument/2006/relationships" r:id="rId5" tooltip="Click to view more tree details"/>
        </xdr:cNvPr>
        <xdr:cNvSpPr/>
      </xdr:nvSpPr>
      <xdr:spPr>
        <a:xfrm>
          <a:off x="18317308" y="25241250"/>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1318846</xdr:colOff>
      <xdr:row>116</xdr:row>
      <xdr:rowOff>366346</xdr:rowOff>
    </xdr:from>
    <xdr:to>
      <xdr:col>11</xdr:col>
      <xdr:colOff>2233246</xdr:colOff>
      <xdr:row>119</xdr:row>
      <xdr:rowOff>129045</xdr:rowOff>
    </xdr:to>
    <xdr:sp macro="" textlink="">
      <xdr:nvSpPr>
        <xdr:cNvPr id="13" name="View G Grandparent3 Details" descr="&quot;&quot;" title="G Grandparents 3 Details Navigation Button">
          <a:hlinkClick xmlns:r="http://schemas.openxmlformats.org/officeDocument/2006/relationships" r:id="rId6" tooltip="Click to view more tree details"/>
        </xdr:cNvPr>
        <xdr:cNvSpPr/>
      </xdr:nvSpPr>
      <xdr:spPr>
        <a:xfrm>
          <a:off x="18390577" y="43888269"/>
          <a:ext cx="914400" cy="1044911"/>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1245576</xdr:colOff>
      <xdr:row>87</xdr:row>
      <xdr:rowOff>219807</xdr:rowOff>
    </xdr:from>
    <xdr:to>
      <xdr:col>11</xdr:col>
      <xdr:colOff>2214561</xdr:colOff>
      <xdr:row>89</xdr:row>
      <xdr:rowOff>238949</xdr:rowOff>
    </xdr:to>
    <xdr:sp macro="" textlink="">
      <xdr:nvSpPr>
        <xdr:cNvPr id="17" name="View G Grandparent3 Details" descr="&quot;&quot;" title="G Grandparents 3 Details Navigation Button">
          <a:hlinkClick xmlns:r="http://schemas.openxmlformats.org/officeDocument/2006/relationships" r:id="rId7" tooltip="Click to view more tree details"/>
        </xdr:cNvPr>
        <xdr:cNvSpPr/>
      </xdr:nvSpPr>
      <xdr:spPr>
        <a:xfrm>
          <a:off x="18223889" y="36069526"/>
          <a:ext cx="968985" cy="106689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16</xdr:col>
      <xdr:colOff>833439</xdr:colOff>
      <xdr:row>19</xdr:row>
      <xdr:rowOff>104179</xdr:rowOff>
    </xdr:from>
    <xdr:to>
      <xdr:col>16</xdr:col>
      <xdr:colOff>2634258</xdr:colOff>
      <xdr:row>20</xdr:row>
      <xdr:rowOff>223243</xdr:rowOff>
    </xdr:to>
    <xdr:sp macro="" textlink="">
      <xdr:nvSpPr>
        <xdr:cNvPr id="2" name="Rectangle 1">
          <a:hlinkClick xmlns:r="http://schemas.openxmlformats.org/officeDocument/2006/relationships" r:id="rId8"/>
        </xdr:cNvPr>
        <xdr:cNvSpPr/>
      </xdr:nvSpPr>
      <xdr:spPr>
        <a:xfrm>
          <a:off x="24928712" y="7977187"/>
          <a:ext cx="1800819" cy="639962"/>
        </a:xfrm>
        <a:prstGeom prst="rect">
          <a:avLst/>
        </a:prstGeom>
        <a:solidFill>
          <a:schemeClr val="accent5">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t"/>
        <a:lstStyle/>
        <a:p>
          <a:pPr marL="0" marR="0" indent="0" algn="l">
            <a:spcBef>
              <a:spcPts val="0"/>
            </a:spcBef>
            <a:spcAft>
              <a:spcPts val="0"/>
            </a:spcAft>
          </a:pPr>
          <a:r>
            <a:rPr lang="en-CA" sz="1400" b="0" i="0" u="none" strike="noStrike" cap="none" spc="0">
              <a:ln w="0"/>
              <a:solidFill>
                <a:sysClr val="windowText" lastClr="000000"/>
              </a:solidFill>
              <a:effectLst>
                <a:outerShdw blurRad="38100" dist="19050" dir="2700000" algn="tl" rotWithShape="0">
                  <a:schemeClr val="dk1">
                    <a:alpha val="40000"/>
                  </a:schemeClr>
                </a:outerShdw>
              </a:effectLst>
              <a:latin typeface="Cambria"/>
              <a:ea typeface="+mn-ea"/>
              <a:cs typeface="+mn-cs"/>
            </a:rPr>
            <a:t>Tree of</a:t>
          </a:r>
        </a:p>
        <a:p>
          <a:pPr marL="0" marR="0" indent="0" algn="l">
            <a:spcBef>
              <a:spcPts val="0"/>
            </a:spcBef>
            <a:spcAft>
              <a:spcPts val="0"/>
            </a:spcAft>
          </a:pPr>
          <a:r>
            <a:rPr lang="en-CA" sz="1400" b="0" i="0" u="none" strike="noStrike" cap="none" spc="0">
              <a:ln w="0"/>
              <a:solidFill>
                <a:sysClr val="windowText" lastClr="000000"/>
              </a:solidFill>
              <a:effectLst>
                <a:outerShdw blurRad="38100" dist="19050" dir="2700000" algn="tl" rotWithShape="0">
                  <a:schemeClr val="dk1">
                    <a:alpha val="40000"/>
                  </a:schemeClr>
                </a:outerShdw>
              </a:effectLst>
              <a:latin typeface="Cambria"/>
              <a:ea typeface="+mn-ea"/>
              <a:cs typeface="+mn-cs"/>
            </a:rPr>
            <a:t> William &amp; Elizabeth</a:t>
          </a:r>
        </a:p>
        <a:p>
          <a:pPr marL="0" marR="0" indent="0" algn="l">
            <a:spcBef>
              <a:spcPts val="0"/>
            </a:spcBef>
            <a:spcAft>
              <a:spcPts val="0"/>
            </a:spcAft>
          </a:pPr>
          <a:endParaRPr lang="en-CA" sz="1400" b="0" i="0" u="none" strike="noStrike" cap="none" spc="0">
            <a:ln w="0"/>
            <a:solidFill>
              <a:schemeClr val="bg1"/>
            </a:solidFill>
            <a:effectLst>
              <a:outerShdw blurRad="38100" dist="19050" dir="2700000" algn="tl" rotWithShape="0">
                <a:schemeClr val="dk1">
                  <a:alpha val="40000"/>
                </a:schemeClr>
              </a:outerShdw>
            </a:effectLst>
            <a:latin typeface="Cambria"/>
            <a:ea typeface="+mn-ea"/>
            <a:cs typeface="+mn-cs"/>
          </a:endParaRPr>
        </a:p>
      </xdr:txBody>
    </xdr:sp>
    <xdr:clientData/>
  </xdr:twoCellAnchor>
  <xdr:twoCellAnchor>
    <xdr:from>
      <xdr:col>23</xdr:col>
      <xdr:colOff>2554431</xdr:colOff>
      <xdr:row>114</xdr:row>
      <xdr:rowOff>476250</xdr:rowOff>
    </xdr:from>
    <xdr:to>
      <xdr:col>25</xdr:col>
      <xdr:colOff>48490</xdr:colOff>
      <xdr:row>118</xdr:row>
      <xdr:rowOff>823</xdr:rowOff>
    </xdr:to>
    <xdr:sp macro="" textlink="">
      <xdr:nvSpPr>
        <xdr:cNvPr id="12" name="View G Grandparent3 Details" descr="&quot;&quot;" title="G Grandparents 3 Details Navigation Button">
          <a:hlinkClick xmlns:r="http://schemas.openxmlformats.org/officeDocument/2006/relationships" r:id="rId9" tooltip="Click to view more tree details"/>
        </xdr:cNvPr>
        <xdr:cNvSpPr/>
      </xdr:nvSpPr>
      <xdr:spPr>
        <a:xfrm>
          <a:off x="36736192" y="42775909"/>
          <a:ext cx="914400" cy="103991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14</xdr:col>
      <xdr:colOff>1190625</xdr:colOff>
      <xdr:row>110</xdr:row>
      <xdr:rowOff>0</xdr:rowOff>
    </xdr:from>
    <xdr:to>
      <xdr:col>14</xdr:col>
      <xdr:colOff>2105025</xdr:colOff>
      <xdr:row>112</xdr:row>
      <xdr:rowOff>282245</xdr:rowOff>
    </xdr:to>
    <xdr:sp macro="" textlink="">
      <xdr:nvSpPr>
        <xdr:cNvPr id="14" name="View G Grandparent3 Details" descr="&quot;&quot;" title="G Grandparents 3 Details Navigation Button">
          <a:hlinkClick xmlns:r="http://schemas.openxmlformats.org/officeDocument/2006/relationships" r:id="rId10" tooltip="Click to view more tree details"/>
        </xdr:cNvPr>
        <xdr:cNvSpPr/>
      </xdr:nvSpPr>
      <xdr:spPr>
        <a:xfrm>
          <a:off x="21799261" y="43338750"/>
          <a:ext cx="914400" cy="1039915"/>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14</xdr:col>
      <xdr:colOff>1168978</xdr:colOff>
      <xdr:row>127</xdr:row>
      <xdr:rowOff>79374</xdr:rowOff>
    </xdr:from>
    <xdr:to>
      <xdr:col>14</xdr:col>
      <xdr:colOff>2083378</xdr:colOff>
      <xdr:row>129</xdr:row>
      <xdr:rowOff>238124</xdr:rowOff>
    </xdr:to>
    <xdr:sp macro="" textlink="">
      <xdr:nvSpPr>
        <xdr:cNvPr id="16" name="View G Grandparent3 Details" descr="&quot;&quot;" title="G Grandparents 3 Details Navigation Button">
          <a:hlinkClick xmlns:r="http://schemas.openxmlformats.org/officeDocument/2006/relationships" r:id="rId11" tooltip="Click to view more tree details"/>
        </xdr:cNvPr>
        <xdr:cNvSpPr/>
      </xdr:nvSpPr>
      <xdr:spPr>
        <a:xfrm>
          <a:off x="21790603" y="52181124"/>
          <a:ext cx="914400" cy="936625"/>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21</xdr:col>
      <xdr:colOff>2305628</xdr:colOff>
      <xdr:row>119</xdr:row>
      <xdr:rowOff>15297</xdr:rowOff>
    </xdr:from>
    <xdr:to>
      <xdr:col>22</xdr:col>
      <xdr:colOff>29153</xdr:colOff>
      <xdr:row>122</xdr:row>
      <xdr:rowOff>63746</xdr:rowOff>
    </xdr:to>
    <xdr:sp macro="" textlink="">
      <xdr:nvSpPr>
        <xdr:cNvPr id="15" name="View G Grandparent3 Details" descr="&quot;&quot;" title="G Grandparents 3 Details Navigation Button">
          <a:hlinkClick xmlns:r="http://schemas.openxmlformats.org/officeDocument/2006/relationships" r:id="rId12" tooltip="Click to view more tree details"/>
        </xdr:cNvPr>
        <xdr:cNvSpPr/>
      </xdr:nvSpPr>
      <xdr:spPr>
        <a:xfrm>
          <a:off x="33087253" y="49005547"/>
          <a:ext cx="914400" cy="108032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231481</xdr:colOff>
      <xdr:row>10</xdr:row>
      <xdr:rowOff>123161</xdr:rowOff>
    </xdr:from>
    <xdr:to>
      <xdr:col>1</xdr:col>
      <xdr:colOff>1151550</xdr:colOff>
      <xdr:row>16</xdr:row>
      <xdr:rowOff>65534</xdr:rowOff>
    </xdr:to>
    <xdr:pic>
      <xdr:nvPicPr>
        <xdr:cNvPr id="24" name="Fa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806" y="4047461"/>
          <a:ext cx="920069" cy="1085373"/>
        </a:xfrm>
        <a:prstGeom prst="rect">
          <a:avLst/>
        </a:prstGeom>
      </xdr:spPr>
    </xdr:pic>
    <xdr:clientData/>
  </xdr:twoCellAnchor>
  <xdr:twoCellAnchor editAs="oneCell">
    <xdr:from>
      <xdr:col>5</xdr:col>
      <xdr:colOff>269227</xdr:colOff>
      <xdr:row>10</xdr:row>
      <xdr:rowOff>123161</xdr:rowOff>
    </xdr:from>
    <xdr:to>
      <xdr:col>5</xdr:col>
      <xdr:colOff>1137612</xdr:colOff>
      <xdr:row>16</xdr:row>
      <xdr:rowOff>65534</xdr:rowOff>
    </xdr:to>
    <xdr:pic>
      <xdr:nvPicPr>
        <xdr:cNvPr id="25" name="Mo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1002" y="4047461"/>
          <a:ext cx="868385" cy="1085373"/>
        </a:xfrm>
        <a:prstGeom prst="rect">
          <a:avLst/>
        </a:prstGeom>
      </xdr:spPr>
    </xdr:pic>
    <xdr:clientData/>
  </xdr:twoCellAnchor>
  <xdr:twoCellAnchor>
    <xdr:from>
      <xdr:col>5</xdr:col>
      <xdr:colOff>8136</xdr:colOff>
      <xdr:row>5</xdr:row>
      <xdr:rowOff>108106</xdr:rowOff>
    </xdr:from>
    <xdr:to>
      <xdr:col>6</xdr:col>
      <xdr:colOff>231191</xdr:colOff>
      <xdr:row>8</xdr:row>
      <xdr:rowOff>179917</xdr:rowOff>
    </xdr:to>
    <xdr:sp macro="" textlink="">
      <xdr:nvSpPr>
        <xdr:cNvPr id="29" name="Grandfather" descr="&quot;&quot;" title="Father's father"/>
        <xdr:cNvSpPr/>
      </xdr:nvSpPr>
      <xdr:spPr>
        <a:xfrm>
          <a:off x="6589911" y="2251231"/>
          <a:ext cx="1889930" cy="7385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r>
            <a:rPr lang="en-US" sz="1600" b="0" i="0" u="none" strike="noStrike">
              <a:solidFill>
                <a:srgbClr val="FFFFFF"/>
              </a:solidFill>
              <a:latin typeface="Cambria"/>
              <a:ea typeface="+mn-ea"/>
              <a:cs typeface="+mn-cs"/>
            </a:rPr>
            <a:t>George</a:t>
          </a:r>
          <a:r>
            <a:rPr lang="en-US" sz="1600" b="0" i="0" u="none" strike="noStrike" baseline="0">
              <a:solidFill>
                <a:srgbClr val="FFFFFF"/>
              </a:solidFill>
              <a:latin typeface="Cambria"/>
              <a:ea typeface="+mn-ea"/>
              <a:cs typeface="+mn-cs"/>
            </a:rPr>
            <a:t> McRobbie</a:t>
          </a:r>
        </a:p>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6</xdr:col>
      <xdr:colOff>289065</xdr:colOff>
      <xdr:row>5</xdr:row>
      <xdr:rowOff>108106</xdr:rowOff>
    </xdr:from>
    <xdr:to>
      <xdr:col>7</xdr:col>
      <xdr:colOff>684375</xdr:colOff>
      <xdr:row>8</xdr:row>
      <xdr:rowOff>179917</xdr:rowOff>
    </xdr:to>
    <xdr:sp macro="" textlink="">
      <xdr:nvSpPr>
        <xdr:cNvPr id="30" name="Grandmother" descr="&quot;&quot;" title="Father's mother"/>
        <xdr:cNvSpPr/>
      </xdr:nvSpPr>
      <xdr:spPr>
        <a:xfrm>
          <a:off x="8537715" y="2251231"/>
          <a:ext cx="1890735" cy="7385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r>
            <a:rPr lang="en-US" sz="1600" b="0" i="0" u="none" strike="noStrike">
              <a:solidFill>
                <a:srgbClr val="FFFFFF"/>
              </a:solidFill>
              <a:latin typeface="Cambria"/>
              <a:ea typeface="+mn-ea"/>
              <a:cs typeface="+mn-cs"/>
            </a:rPr>
            <a:t>Elizabeth Davidson</a:t>
          </a:r>
        </a:p>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4</xdr:col>
      <xdr:colOff>682174</xdr:colOff>
      <xdr:row>9</xdr:row>
      <xdr:rowOff>3232</xdr:rowOff>
    </xdr:from>
    <xdr:to>
      <xdr:col>7</xdr:col>
      <xdr:colOff>685129</xdr:colOff>
      <xdr:row>9</xdr:row>
      <xdr:rowOff>4235</xdr:rowOff>
    </xdr:to>
    <xdr:grpSp>
      <xdr:nvGrpSpPr>
        <xdr:cNvPr id="31" name="Group 30" descr="&quot;&quot;" title="Branch connector artwork"/>
        <xdr:cNvGrpSpPr/>
      </xdr:nvGrpSpPr>
      <xdr:grpSpPr>
        <a:xfrm>
          <a:off x="6149524" y="3508432"/>
          <a:ext cx="4279680" cy="1003"/>
          <a:chOff x="711590" y="2824479"/>
          <a:chExt cx="4469720" cy="223406"/>
        </a:xfrm>
      </xdr:grpSpPr>
      <xdr:cxnSp macro="">
        <xdr:nvCxnSpPr>
          <xdr:cNvPr id="3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2</xdr:col>
      <xdr:colOff>950487</xdr:colOff>
      <xdr:row>8</xdr:row>
      <xdr:rowOff>179917</xdr:rowOff>
    </xdr:to>
    <xdr:sp macro="" textlink="'Family Tree'!Q96">
      <xdr:nvSpPr>
        <xdr:cNvPr id="35" name="Grandfather" descr="&quot;&quot;" title="Father's father"/>
        <xdr:cNvSpPr/>
      </xdr:nvSpPr>
      <xdr:spPr>
        <a:xfrm>
          <a:off x="712436" y="2251233"/>
          <a:ext cx="2419276" cy="7385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026F46B-109C-40A1-848D-DD5485402427}" type="TxLink">
            <a:rPr lang="en-US" sz="1600" b="0" i="0" u="none" strike="noStrike">
              <a:solidFill>
                <a:srgbClr val="FFFFFF"/>
              </a:solidFill>
              <a:latin typeface="Cambria"/>
              <a:ea typeface="+mn-ea"/>
              <a:cs typeface="+mn-cs"/>
            </a:rPr>
            <a:pPr marL="0" marR="0" indent="0" algn="ctr">
              <a:spcBef>
                <a:spcPts val="0"/>
              </a:spcBef>
              <a:spcAft>
                <a:spcPts val="0"/>
              </a:spcAft>
            </a:pPr>
            <a:t>George Murray                                                                                                           C Mar 14, 1812 - D  June 28, 1886</a:t>
          </a:fld>
          <a:endParaRPr lang="en-US" sz="1400" b="0">
            <a:solidFill>
              <a:schemeClr val="bg1"/>
            </a:solidFill>
            <a:latin typeface="+mj-lt"/>
            <a:ea typeface="+mn-ea"/>
            <a:cs typeface="+mn-cs"/>
          </a:endParaRPr>
        </a:p>
      </xdr:txBody>
    </xdr:sp>
    <xdr:clientData/>
  </xdr:twoCellAnchor>
  <xdr:twoCellAnchor>
    <xdr:from>
      <xdr:col>2</xdr:col>
      <xdr:colOff>1024573</xdr:colOff>
      <xdr:row>5</xdr:row>
      <xdr:rowOff>108108</xdr:rowOff>
    </xdr:from>
    <xdr:to>
      <xdr:col>4</xdr:col>
      <xdr:colOff>9525</xdr:colOff>
      <xdr:row>8</xdr:row>
      <xdr:rowOff>179917</xdr:rowOff>
    </xdr:to>
    <xdr:sp macro="" textlink="'Family Tree'!Q109">
      <xdr:nvSpPr>
        <xdr:cNvPr id="36" name="Grandmother" descr="&quot;&quot;" title="Father's mother"/>
        <xdr:cNvSpPr/>
      </xdr:nvSpPr>
      <xdr:spPr>
        <a:xfrm>
          <a:off x="3205798" y="2251233"/>
          <a:ext cx="2271077" cy="8528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F4B0CD6-2ADC-4363-A6A0-5B3C9F4F80C3}" type="TxLink">
            <a:rPr lang="en-US" sz="1600" b="0" i="0" u="none" strike="noStrike">
              <a:solidFill>
                <a:srgbClr val="FFFFFF"/>
              </a:solidFill>
              <a:latin typeface="Cambria"/>
              <a:ea typeface="+mn-ea"/>
              <a:cs typeface="+mn-cs"/>
            </a:rPr>
            <a:pPr marL="0" marR="0" indent="0" algn="ctr">
              <a:spcBef>
                <a:spcPts val="0"/>
              </a:spcBef>
              <a:spcAft>
                <a:spcPts val="0"/>
              </a:spcAft>
            </a:pPr>
            <a:t>Barbara Robertson                                                                      B Dec 25, 1811 - D Nov 21, 1890</a:t>
          </a:fld>
          <a:endParaRPr lang="en-US" sz="1400" b="0">
            <a:solidFill>
              <a:schemeClr val="bg1"/>
            </a:solidFill>
            <a:latin typeface="+mj-lt"/>
            <a:ea typeface="+mn-ea"/>
            <a:cs typeface="+mn-cs"/>
          </a:endParaRPr>
        </a:p>
      </xdr:txBody>
    </xdr:sp>
    <xdr:clientData/>
  </xdr:twoCellAnchor>
  <xdr:twoCellAnchor>
    <xdr:from>
      <xdr:col>1</xdr:col>
      <xdr:colOff>9582</xdr:colOff>
      <xdr:row>9</xdr:row>
      <xdr:rowOff>3233</xdr:rowOff>
    </xdr:from>
    <xdr:to>
      <xdr:col>4</xdr:col>
      <xdr:colOff>3561</xdr:colOff>
      <xdr:row>9</xdr:row>
      <xdr:rowOff>3233</xdr:rowOff>
    </xdr:to>
    <xdr:grpSp>
      <xdr:nvGrpSpPr>
        <xdr:cNvPr id="37" name="Group 36" descr="&quot;&quot;" title="Branch connector artwork"/>
        <xdr:cNvGrpSpPr/>
      </xdr:nvGrpSpPr>
      <xdr:grpSpPr>
        <a:xfrm>
          <a:off x="704907" y="3508433"/>
          <a:ext cx="4766004" cy="0"/>
          <a:chOff x="711590" y="2824479"/>
          <a:chExt cx="4469720" cy="223406"/>
        </a:xfrm>
      </xdr:grpSpPr>
      <xdr:cxnSp macro="">
        <xdr:nvCxnSpPr>
          <xdr:cNvPr id="38"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650110</xdr:colOff>
      <xdr:row>0</xdr:row>
      <xdr:rowOff>359972</xdr:rowOff>
    </xdr:from>
    <xdr:to>
      <xdr:col>7</xdr:col>
      <xdr:colOff>1465040</xdr:colOff>
      <xdr:row>1</xdr:row>
      <xdr:rowOff>457200</xdr:rowOff>
    </xdr:to>
    <xdr:sp macro="" textlink="">
      <xdr:nvSpPr>
        <xdr:cNvPr id="40" name="Back" descr="Click to return to tree" title="Back to Tree">
          <a:hlinkClick xmlns:r="http://schemas.openxmlformats.org/officeDocument/2006/relationships" r:id="rId3" tooltip="Click to return to tree"/>
        </xdr:cNvPr>
        <xdr:cNvSpPr/>
      </xdr:nvSpPr>
      <xdr:spPr>
        <a:xfrm>
          <a:off x="10394185" y="359972"/>
          <a:ext cx="814930" cy="887803"/>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oneCellAnchor>
    <xdr:from>
      <xdr:col>5</xdr:col>
      <xdr:colOff>269227</xdr:colOff>
      <xdr:row>19</xdr:row>
      <xdr:rowOff>123161</xdr:rowOff>
    </xdr:from>
    <xdr:ext cx="868385" cy="1456848"/>
    <xdr:pic>
      <xdr:nvPicPr>
        <xdr:cNvPr id="42" name="Mo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1002" y="4161761"/>
          <a:ext cx="868385" cy="1456848"/>
        </a:xfrm>
        <a:prstGeom prst="rect">
          <a:avLst/>
        </a:prstGeom>
      </xdr:spPr>
    </xdr:pic>
    <xdr:clientData/>
  </xdr:oneCellAnchor>
  <xdr:twoCellAnchor>
    <xdr:from>
      <xdr:col>4</xdr:col>
      <xdr:colOff>682174</xdr:colOff>
      <xdr:row>18</xdr:row>
      <xdr:rowOff>3232</xdr:rowOff>
    </xdr:from>
    <xdr:to>
      <xdr:col>7</xdr:col>
      <xdr:colOff>685129</xdr:colOff>
      <xdr:row>18</xdr:row>
      <xdr:rowOff>4235</xdr:rowOff>
    </xdr:to>
    <xdr:grpSp>
      <xdr:nvGrpSpPr>
        <xdr:cNvPr id="43" name="Group 42" descr="&quot;&quot;" title="Branch connector artwork"/>
        <xdr:cNvGrpSpPr/>
      </xdr:nvGrpSpPr>
      <xdr:grpSpPr>
        <a:xfrm>
          <a:off x="6149524" y="5689657"/>
          <a:ext cx="4279680" cy="1003"/>
          <a:chOff x="711590" y="2824479"/>
          <a:chExt cx="4469720" cy="223406"/>
        </a:xfrm>
      </xdr:grpSpPr>
      <xdr:cxnSp macro="">
        <xdr:nvCxnSpPr>
          <xdr:cNvPr id="44"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5"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231481</xdr:colOff>
      <xdr:row>10</xdr:row>
      <xdr:rowOff>123161</xdr:rowOff>
    </xdr:from>
    <xdr:to>
      <xdr:col>1</xdr:col>
      <xdr:colOff>1151550</xdr:colOff>
      <xdr:row>18</xdr:row>
      <xdr:rowOff>132209</xdr:rowOff>
    </xdr:to>
    <xdr:pic>
      <xdr:nvPicPr>
        <xdr:cNvPr id="2" name="Fa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806" y="4161761"/>
          <a:ext cx="920069" cy="1456848"/>
        </a:xfrm>
        <a:prstGeom prst="rect">
          <a:avLst/>
        </a:prstGeom>
      </xdr:spPr>
    </xdr:pic>
    <xdr:clientData/>
  </xdr:twoCellAnchor>
  <xdr:twoCellAnchor editAs="oneCell">
    <xdr:from>
      <xdr:col>5</xdr:col>
      <xdr:colOff>269227</xdr:colOff>
      <xdr:row>10</xdr:row>
      <xdr:rowOff>123161</xdr:rowOff>
    </xdr:from>
    <xdr:to>
      <xdr:col>5</xdr:col>
      <xdr:colOff>1137612</xdr:colOff>
      <xdr:row>18</xdr:row>
      <xdr:rowOff>132209</xdr:rowOff>
    </xdr:to>
    <xdr:pic>
      <xdr:nvPicPr>
        <xdr:cNvPr id="3" name="Mo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1002" y="4161761"/>
          <a:ext cx="868385" cy="1456848"/>
        </a:xfrm>
        <a:prstGeom prst="rect">
          <a:avLst/>
        </a:prstGeom>
      </xdr:spPr>
    </xdr:pic>
    <xdr:clientData/>
  </xdr:twoCellAnchor>
  <xdr:twoCellAnchor>
    <xdr:from>
      <xdr:col>5</xdr:col>
      <xdr:colOff>8136</xdr:colOff>
      <xdr:row>5</xdr:row>
      <xdr:rowOff>108106</xdr:rowOff>
    </xdr:from>
    <xdr:to>
      <xdr:col>6</xdr:col>
      <xdr:colOff>231191</xdr:colOff>
      <xdr:row>8</xdr:row>
      <xdr:rowOff>179917</xdr:rowOff>
    </xdr:to>
    <xdr:sp macro="" textlink="">
      <xdr:nvSpPr>
        <xdr:cNvPr id="4" name="Grandfather" descr="&quot;&quot;" title="Father's father"/>
        <xdr:cNvSpPr/>
      </xdr:nvSpPr>
      <xdr:spPr>
        <a:xfrm>
          <a:off x="6589911" y="2251231"/>
          <a:ext cx="1889930" cy="8528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6</xdr:col>
      <xdr:colOff>289065</xdr:colOff>
      <xdr:row>5</xdr:row>
      <xdr:rowOff>108106</xdr:rowOff>
    </xdr:from>
    <xdr:to>
      <xdr:col>7</xdr:col>
      <xdr:colOff>684375</xdr:colOff>
      <xdr:row>8</xdr:row>
      <xdr:rowOff>179917</xdr:rowOff>
    </xdr:to>
    <xdr:sp macro="" textlink="">
      <xdr:nvSpPr>
        <xdr:cNvPr id="5" name="Grandmother" descr="&quot;&quot;" title="Father's mother"/>
        <xdr:cNvSpPr/>
      </xdr:nvSpPr>
      <xdr:spPr>
        <a:xfrm>
          <a:off x="8537715" y="2251231"/>
          <a:ext cx="1890735" cy="8528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4</xdr:col>
      <xdr:colOff>682174</xdr:colOff>
      <xdr:row>9</xdr:row>
      <xdr:rowOff>3232</xdr:rowOff>
    </xdr:from>
    <xdr:to>
      <xdr:col>7</xdr:col>
      <xdr:colOff>685129</xdr:colOff>
      <xdr:row>9</xdr:row>
      <xdr:rowOff>4235</xdr:rowOff>
    </xdr:to>
    <xdr:grpSp>
      <xdr:nvGrpSpPr>
        <xdr:cNvPr id="6" name="Group 5" descr="&quot;&quot;" title="Branch connector artwork"/>
        <xdr:cNvGrpSpPr/>
      </xdr:nvGrpSpPr>
      <xdr:grpSpPr>
        <a:xfrm>
          <a:off x="6154189" y="3511931"/>
          <a:ext cx="4289205" cy="1003"/>
          <a:chOff x="711590" y="2824479"/>
          <a:chExt cx="4469720" cy="223406"/>
        </a:xfrm>
      </xdr:grpSpPr>
      <xdr:cxnSp macro="">
        <xdr:nvCxnSpPr>
          <xdr:cNvPr id="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2</xdr:col>
      <xdr:colOff>950487</xdr:colOff>
      <xdr:row>8</xdr:row>
      <xdr:rowOff>179917</xdr:rowOff>
    </xdr:to>
    <xdr:sp macro="" textlink="">
      <xdr:nvSpPr>
        <xdr:cNvPr id="9" name="Grandfather" descr="&quot;&quot;" title="Father's father"/>
        <xdr:cNvSpPr/>
      </xdr:nvSpPr>
      <xdr:spPr>
        <a:xfrm>
          <a:off x="712436" y="2251233"/>
          <a:ext cx="2419276" cy="8528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2</xdr:col>
      <xdr:colOff>1024573</xdr:colOff>
      <xdr:row>5</xdr:row>
      <xdr:rowOff>108108</xdr:rowOff>
    </xdr:from>
    <xdr:to>
      <xdr:col>4</xdr:col>
      <xdr:colOff>9525</xdr:colOff>
      <xdr:row>8</xdr:row>
      <xdr:rowOff>179917</xdr:rowOff>
    </xdr:to>
    <xdr:sp macro="" textlink="">
      <xdr:nvSpPr>
        <xdr:cNvPr id="10" name="Grandmother" descr="&quot;&quot;" title="Father's mother"/>
        <xdr:cNvSpPr/>
      </xdr:nvSpPr>
      <xdr:spPr>
        <a:xfrm>
          <a:off x="3205798" y="2251233"/>
          <a:ext cx="2271077" cy="8528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1</xdr:col>
      <xdr:colOff>9582</xdr:colOff>
      <xdr:row>9</xdr:row>
      <xdr:rowOff>3233</xdr:rowOff>
    </xdr:from>
    <xdr:to>
      <xdr:col>4</xdr:col>
      <xdr:colOff>3561</xdr:colOff>
      <xdr:row>9</xdr:row>
      <xdr:rowOff>3233</xdr:rowOff>
    </xdr:to>
    <xdr:grpSp>
      <xdr:nvGrpSpPr>
        <xdr:cNvPr id="11" name="Group 10" descr="&quot;&quot;" title="Branch connector artwork"/>
        <xdr:cNvGrpSpPr/>
      </xdr:nvGrpSpPr>
      <xdr:grpSpPr>
        <a:xfrm>
          <a:off x="709378" y="3511932"/>
          <a:ext cx="4766198" cy="0"/>
          <a:chOff x="711590" y="2824479"/>
          <a:chExt cx="4469720" cy="223406"/>
        </a:xfrm>
      </xdr:grpSpPr>
      <xdr:cxnSp macro="">
        <xdr:nvCxnSpPr>
          <xdr:cNvPr id="1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650110</xdr:colOff>
      <xdr:row>0</xdr:row>
      <xdr:rowOff>359972</xdr:rowOff>
    </xdr:from>
    <xdr:to>
      <xdr:col>7</xdr:col>
      <xdr:colOff>1465040</xdr:colOff>
      <xdr:row>1</xdr:row>
      <xdr:rowOff>419100</xdr:rowOff>
    </xdr:to>
    <xdr:sp macro="" textlink="">
      <xdr:nvSpPr>
        <xdr:cNvPr id="14" name="Back" descr="Click to return to tree" title="Back to Tree">
          <a:hlinkClick xmlns:r="http://schemas.openxmlformats.org/officeDocument/2006/relationships" r:id="rId3" tooltip="Click to return to tree"/>
        </xdr:cNvPr>
        <xdr:cNvSpPr/>
      </xdr:nvSpPr>
      <xdr:spPr>
        <a:xfrm>
          <a:off x="10394185" y="359972"/>
          <a:ext cx="814930" cy="849703"/>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142875</xdr:colOff>
      <xdr:row>10</xdr:row>
      <xdr:rowOff>125877</xdr:rowOff>
    </xdr:from>
    <xdr:to>
      <xdr:col>5</xdr:col>
      <xdr:colOff>1240155</xdr:colOff>
      <xdr:row>17</xdr:row>
      <xdr:rowOff>486</xdr:rowOff>
    </xdr:to>
    <xdr:pic>
      <xdr:nvPicPr>
        <xdr:cNvPr id="23" name="Mo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17</xdr:row>
      <xdr:rowOff>485</xdr:rowOff>
    </xdr:to>
    <xdr:pic>
      <xdr:nvPicPr>
        <xdr:cNvPr id="24" name="Fa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xdr:from>
      <xdr:col>5</xdr:col>
      <xdr:colOff>18719</xdr:colOff>
      <xdr:row>5</xdr:row>
      <xdr:rowOff>108106</xdr:rowOff>
    </xdr:from>
    <xdr:to>
      <xdr:col>6</xdr:col>
      <xdr:colOff>729143</xdr:colOff>
      <xdr:row>8</xdr:row>
      <xdr:rowOff>54457</xdr:rowOff>
    </xdr:to>
    <xdr:sp macro="" textlink="'Family Tree'!X123">
      <xdr:nvSpPr>
        <xdr:cNvPr id="27" name="Grandfather" descr="&quot;&quot;" title="Father's father"/>
        <xdr:cNvSpPr/>
      </xdr:nvSpPr>
      <xdr:spPr>
        <a:xfrm>
          <a:off x="6314744" y="2251231"/>
          <a:ext cx="2196324" cy="546426"/>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17AD2B2-F96D-41D6-A448-6525CFC03081}" type="TxLink">
            <a:rPr lang="en-US" sz="1600" b="0" i="0" u="none" strike="noStrike">
              <a:solidFill>
                <a:srgbClr val="000000"/>
              </a:solidFill>
              <a:latin typeface="Cambria"/>
              <a:ea typeface="+mn-ea"/>
              <a:cs typeface="+mn-cs"/>
            </a:rPr>
            <a:pPr marL="0" marR="0" indent="0" algn="ctr">
              <a:spcBef>
                <a:spcPts val="0"/>
              </a:spcBef>
              <a:spcAft>
                <a:spcPts val="0"/>
              </a:spcAft>
            </a:pPr>
            <a:t>James Fowlie                                                             B June 29, 1719 - D April 20, 1780</a:t>
          </a:fld>
          <a:endParaRPr lang="en-US" sz="1200" b="0">
            <a:solidFill>
              <a:sysClr val="windowText" lastClr="000000"/>
            </a:solidFill>
            <a:latin typeface="+mj-lt"/>
            <a:ea typeface="+mn-ea"/>
            <a:cs typeface="+mn-cs"/>
          </a:endParaRPr>
        </a:p>
      </xdr:txBody>
    </xdr:sp>
    <xdr:clientData/>
  </xdr:twoCellAnchor>
  <xdr:twoCellAnchor>
    <xdr:from>
      <xdr:col>6</xdr:col>
      <xdr:colOff>796399</xdr:colOff>
      <xdr:row>5</xdr:row>
      <xdr:rowOff>108106</xdr:rowOff>
    </xdr:from>
    <xdr:to>
      <xdr:col>8</xdr:col>
      <xdr:colOff>2808</xdr:colOff>
      <xdr:row>8</xdr:row>
      <xdr:rowOff>54457</xdr:rowOff>
    </xdr:to>
    <xdr:sp macro="" textlink="'Family Tree'!X127">
      <xdr:nvSpPr>
        <xdr:cNvPr id="28" name="Grandmother" descr="&quot;&quot;" title="Father's mother"/>
        <xdr:cNvSpPr/>
      </xdr:nvSpPr>
      <xdr:spPr>
        <a:xfrm>
          <a:off x="8578324" y="2251231"/>
          <a:ext cx="2197259" cy="546426"/>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A4F478C-6312-44C0-ABDF-82D5DF964861}" type="TxLink">
            <a:rPr lang="en-US" sz="1600" b="0" i="0" u="none" strike="noStrike">
              <a:solidFill>
                <a:srgbClr val="000000"/>
              </a:solidFill>
              <a:latin typeface="Cambria"/>
              <a:ea typeface="+mn-ea"/>
              <a:cs typeface="+mn-cs"/>
            </a:rPr>
            <a:pPr marL="0" marR="0" indent="0" algn="ctr">
              <a:spcBef>
                <a:spcPts val="0"/>
              </a:spcBef>
              <a:spcAft>
                <a:spcPts val="0"/>
              </a:spcAft>
            </a:pPr>
            <a:t>Elspeth Smith                                                  B 1715</a:t>
          </a:fld>
          <a:endParaRPr lang="en-US" sz="1200" b="0">
            <a:solidFill>
              <a:sysClr val="windowText" lastClr="000000"/>
            </a:solidFill>
            <a:latin typeface="+mj-lt"/>
            <a:ea typeface="+mn-ea"/>
            <a:cs typeface="+mn-cs"/>
          </a:endParaRPr>
        </a:p>
      </xdr:txBody>
    </xdr:sp>
    <xdr:clientData/>
  </xdr:twoCellAnchor>
  <xdr:twoCellAnchor>
    <xdr:from>
      <xdr:col>5</xdr:col>
      <xdr:colOff>11191</xdr:colOff>
      <xdr:row>8</xdr:row>
      <xdr:rowOff>108006</xdr:rowOff>
    </xdr:from>
    <xdr:to>
      <xdr:col>8</xdr:col>
      <xdr:colOff>14146</xdr:colOff>
      <xdr:row>9</xdr:row>
      <xdr:rowOff>1200</xdr:rowOff>
    </xdr:to>
    <xdr:grpSp>
      <xdr:nvGrpSpPr>
        <xdr:cNvPr id="29" name="Group 28" descr="&quot;&quot;" title="Branch connector artwork"/>
        <xdr:cNvGrpSpPr/>
      </xdr:nvGrpSpPr>
      <xdr:grpSpPr>
        <a:xfrm>
          <a:off x="6307216" y="3175056"/>
          <a:ext cx="4479705" cy="359919"/>
          <a:chOff x="711590" y="2824479"/>
          <a:chExt cx="4469720" cy="223406"/>
        </a:xfrm>
      </xdr:grpSpPr>
      <xdr:cxnSp macro="">
        <xdr:nvCxnSpPr>
          <xdr:cNvPr id="3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17110</xdr:colOff>
      <xdr:row>5</xdr:row>
      <xdr:rowOff>108108</xdr:rowOff>
    </xdr:from>
    <xdr:to>
      <xdr:col>2</xdr:col>
      <xdr:colOff>761999</xdr:colOff>
      <xdr:row>8</xdr:row>
      <xdr:rowOff>9525</xdr:rowOff>
    </xdr:to>
    <xdr:sp macro="" textlink="'Family Tree'!X115">
      <xdr:nvSpPr>
        <xdr:cNvPr id="33" name="Grandfather" descr="&quot;&quot;" title="Father's father"/>
        <xdr:cNvSpPr/>
      </xdr:nvSpPr>
      <xdr:spPr>
        <a:xfrm>
          <a:off x="712435" y="2251233"/>
          <a:ext cx="2230789" cy="825342"/>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E856133-C7C1-4470-9ECD-725D6B119D48}" type="TxLink">
            <a:rPr lang="en-US" sz="1600" b="0" i="0" u="none" strike="noStrike">
              <a:solidFill>
                <a:srgbClr val="000000"/>
              </a:solidFill>
              <a:latin typeface="Cambria"/>
              <a:ea typeface="+mn-ea"/>
              <a:cs typeface="+mn-cs"/>
            </a:rPr>
            <a:pPr marL="0" marR="0" indent="0" algn="ctr">
              <a:spcBef>
                <a:spcPts val="0"/>
              </a:spcBef>
              <a:spcAft>
                <a:spcPts val="0"/>
              </a:spcAft>
            </a:pPr>
            <a:t>Alexander Anderson                                                                    B 1702 - D April 12, 1772</a:t>
          </a:fld>
          <a:endParaRPr lang="en-US" sz="1400" b="0" i="0" u="none" strike="noStrike">
            <a:solidFill>
              <a:srgbClr val="FFFFFF"/>
            </a:solidFill>
            <a:latin typeface="Cambria"/>
            <a:ea typeface="+mn-ea"/>
            <a:cs typeface="+mn-cs"/>
          </a:endParaRPr>
        </a:p>
      </xdr:txBody>
    </xdr:sp>
    <xdr:clientData/>
  </xdr:twoCellAnchor>
  <xdr:twoCellAnchor>
    <xdr:from>
      <xdr:col>2</xdr:col>
      <xdr:colOff>885826</xdr:colOff>
      <xdr:row>5</xdr:row>
      <xdr:rowOff>104775</xdr:rowOff>
    </xdr:from>
    <xdr:to>
      <xdr:col>3</xdr:col>
      <xdr:colOff>1466851</xdr:colOff>
      <xdr:row>8</xdr:row>
      <xdr:rowOff>6833</xdr:rowOff>
    </xdr:to>
    <xdr:sp macro="" textlink="'Family Tree'!X119">
      <xdr:nvSpPr>
        <xdr:cNvPr id="34" name="Grandmother" descr="&quot;&quot;" title="Father's mother"/>
        <xdr:cNvSpPr/>
      </xdr:nvSpPr>
      <xdr:spPr>
        <a:xfrm>
          <a:off x="3067051" y="2247900"/>
          <a:ext cx="2076450" cy="825983"/>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D85BB9C-FAEC-4549-845A-731ACFE994AF}" type="TxLink">
            <a:rPr lang="en-US" sz="1600" b="0" i="0" u="none" strike="noStrike">
              <a:solidFill>
                <a:srgbClr val="000000"/>
              </a:solidFill>
              <a:latin typeface="Cambria"/>
              <a:ea typeface="+mn-ea"/>
              <a:cs typeface="+mn-cs"/>
            </a:rPr>
            <a:pPr marL="0" marR="0" indent="0" algn="ctr">
              <a:spcBef>
                <a:spcPts val="0"/>
              </a:spcBef>
              <a:spcAft>
                <a:spcPts val="0"/>
              </a:spcAft>
            </a:pPr>
            <a:t>Margaret Kidd</a:t>
          </a:fld>
          <a:endParaRPr lang="en-US" sz="1400" b="0">
            <a:solidFill>
              <a:sysClr val="windowText" lastClr="000000"/>
            </a:solidFill>
            <a:latin typeface="+mj-lt"/>
            <a:ea typeface="+mn-ea"/>
            <a:cs typeface="+mn-cs"/>
          </a:endParaRPr>
        </a:p>
      </xdr:txBody>
    </xdr:sp>
    <xdr:clientData/>
  </xdr:twoCellAnchor>
  <xdr:twoCellAnchor>
    <xdr:from>
      <xdr:col>1</xdr:col>
      <xdr:colOff>9582</xdr:colOff>
      <xdr:row>8</xdr:row>
      <xdr:rowOff>108008</xdr:rowOff>
    </xdr:from>
    <xdr:to>
      <xdr:col>4</xdr:col>
      <xdr:colOff>3561</xdr:colOff>
      <xdr:row>9</xdr:row>
      <xdr:rowOff>1202</xdr:rowOff>
    </xdr:to>
    <xdr:grpSp>
      <xdr:nvGrpSpPr>
        <xdr:cNvPr id="35" name="Group 34" descr="&quot;&quot;" title="Branch connector artwork"/>
        <xdr:cNvGrpSpPr/>
      </xdr:nvGrpSpPr>
      <xdr:grpSpPr>
        <a:xfrm>
          <a:off x="704907" y="3175058"/>
          <a:ext cx="4480254" cy="359919"/>
          <a:chOff x="711590" y="2824479"/>
          <a:chExt cx="4469720" cy="223406"/>
        </a:xfrm>
      </xdr:grpSpPr>
      <xdr:cxnSp macro="">
        <xdr:nvCxnSpPr>
          <xdr:cNvPr id="36"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660693</xdr:colOff>
      <xdr:row>0</xdr:row>
      <xdr:rowOff>359973</xdr:rowOff>
    </xdr:from>
    <xdr:to>
      <xdr:col>7</xdr:col>
      <xdr:colOff>1475623</xdr:colOff>
      <xdr:row>1</xdr:row>
      <xdr:rowOff>428625</xdr:rowOff>
    </xdr:to>
    <xdr:sp macro="" textlink="">
      <xdr:nvSpPr>
        <xdr:cNvPr id="39" name="Back" descr="Click to return to tree" title="Back to Tree">
          <a:hlinkClick xmlns:r="http://schemas.openxmlformats.org/officeDocument/2006/relationships" r:id="rId2" tooltip="Click to return to tree"/>
        </xdr:cNvPr>
        <xdr:cNvSpPr/>
      </xdr:nvSpPr>
      <xdr:spPr>
        <a:xfrm>
          <a:off x="9938043" y="359973"/>
          <a:ext cx="814930" cy="859227"/>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142875</xdr:colOff>
      <xdr:row>10</xdr:row>
      <xdr:rowOff>125877</xdr:rowOff>
    </xdr:from>
    <xdr:to>
      <xdr:col>5</xdr:col>
      <xdr:colOff>1240155</xdr:colOff>
      <xdr:row>17</xdr:row>
      <xdr:rowOff>486</xdr:rowOff>
    </xdr:to>
    <xdr:pic>
      <xdr:nvPicPr>
        <xdr:cNvPr id="80" name="Mo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17</xdr:row>
      <xdr:rowOff>485</xdr:rowOff>
    </xdr:to>
    <xdr:pic>
      <xdr:nvPicPr>
        <xdr:cNvPr id="81" name="Fa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xdr:from>
      <xdr:col>5</xdr:col>
      <xdr:colOff>18719</xdr:colOff>
      <xdr:row>5</xdr:row>
      <xdr:rowOff>108106</xdr:rowOff>
    </xdr:from>
    <xdr:to>
      <xdr:col>6</xdr:col>
      <xdr:colOff>729143</xdr:colOff>
      <xdr:row>8</xdr:row>
      <xdr:rowOff>54457</xdr:rowOff>
    </xdr:to>
    <xdr:sp macro="" textlink="'Family Tree'!Z119">
      <xdr:nvSpPr>
        <xdr:cNvPr id="84" name="Grandfather" descr="&quot;&quot;" title="Father's father"/>
        <xdr:cNvSpPr/>
      </xdr:nvSpPr>
      <xdr:spPr>
        <a:xfrm>
          <a:off x="6314744" y="2251231"/>
          <a:ext cx="2196324"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CA85667-B1D0-43AA-BE09-B5494764603E}" type="TxLink">
            <a:rPr lang="en-US" sz="1100" b="0" i="0" u="none" strike="noStrike">
              <a:solidFill>
                <a:srgbClr val="000000"/>
              </a:solidFill>
              <a:latin typeface="Cambria"/>
              <a:ea typeface="+mn-ea"/>
              <a:cs typeface="+mn-cs"/>
            </a:rPr>
            <a:pPr marL="0" marR="0" indent="0" algn="ctr">
              <a:spcBef>
                <a:spcPts val="0"/>
              </a:spcBef>
              <a:spcAft>
                <a:spcPts val="0"/>
              </a:spcAft>
            </a:pPr>
            <a:t> </a:t>
          </a:fld>
          <a:endParaRPr lang="en-US" sz="1600" b="0">
            <a:ea typeface="+mn-ea"/>
            <a:cs typeface="+mn-cs"/>
          </a:endParaRPr>
        </a:p>
      </xdr:txBody>
    </xdr:sp>
    <xdr:clientData/>
  </xdr:twoCellAnchor>
  <xdr:twoCellAnchor>
    <xdr:from>
      <xdr:col>6</xdr:col>
      <xdr:colOff>796399</xdr:colOff>
      <xdr:row>5</xdr:row>
      <xdr:rowOff>108106</xdr:rowOff>
    </xdr:from>
    <xdr:to>
      <xdr:col>8</xdr:col>
      <xdr:colOff>2808</xdr:colOff>
      <xdr:row>8</xdr:row>
      <xdr:rowOff>54457</xdr:rowOff>
    </xdr:to>
    <xdr:sp macro="" textlink="'Family Tree'!Z119">
      <xdr:nvSpPr>
        <xdr:cNvPr id="85" name="Grandmother" descr="&quot;&quot;" title="Father's mother"/>
        <xdr:cNvSpPr/>
      </xdr:nvSpPr>
      <xdr:spPr>
        <a:xfrm>
          <a:off x="8578324" y="2251231"/>
          <a:ext cx="2197259"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6CD18EC-4870-4B3B-B6FD-6163416FB593}" type="TxLink">
            <a:rPr lang="en-US" sz="1100" b="0" i="0" u="none" strike="noStrike">
              <a:solidFill>
                <a:srgbClr val="000000"/>
              </a:solidFill>
              <a:latin typeface="Cambria"/>
              <a:ea typeface="+mn-ea"/>
              <a:cs typeface="+mn-cs"/>
            </a:rPr>
            <a:pPr marL="0" marR="0" indent="0" algn="ctr">
              <a:spcBef>
                <a:spcPts val="0"/>
              </a:spcBef>
              <a:spcAft>
                <a:spcPts val="0"/>
              </a:spcAft>
            </a:pPr>
            <a:t> </a:t>
          </a:fld>
          <a:endParaRPr lang="en-US" sz="1600" b="0" i="0" u="none" strike="noStrike">
            <a:solidFill>
              <a:srgbClr val="FFFFFF"/>
            </a:solidFill>
            <a:latin typeface="Cambria"/>
            <a:ea typeface="+mn-ea"/>
            <a:cs typeface="+mn-cs"/>
          </a:endParaRPr>
        </a:p>
      </xdr:txBody>
    </xdr:sp>
    <xdr:clientData/>
  </xdr:twoCellAnchor>
  <xdr:twoCellAnchor>
    <xdr:from>
      <xdr:col>5</xdr:col>
      <xdr:colOff>11191</xdr:colOff>
      <xdr:row>8</xdr:row>
      <xdr:rowOff>108006</xdr:rowOff>
    </xdr:from>
    <xdr:to>
      <xdr:col>8</xdr:col>
      <xdr:colOff>14146</xdr:colOff>
      <xdr:row>9</xdr:row>
      <xdr:rowOff>1200</xdr:rowOff>
    </xdr:to>
    <xdr:grpSp>
      <xdr:nvGrpSpPr>
        <xdr:cNvPr id="86" name="Group 85" descr="&quot;&quot;" title="Branch connector artwork"/>
        <xdr:cNvGrpSpPr/>
      </xdr:nvGrpSpPr>
      <xdr:grpSpPr>
        <a:xfrm>
          <a:off x="6319074" y="2858593"/>
          <a:ext cx="4483592" cy="87581"/>
          <a:chOff x="711590" y="2824479"/>
          <a:chExt cx="4469720" cy="223406"/>
        </a:xfrm>
      </xdr:grpSpPr>
      <xdr:cxnSp macro="">
        <xdr:nvCxnSpPr>
          <xdr:cNvPr id="8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64735</xdr:colOff>
      <xdr:row>5</xdr:row>
      <xdr:rowOff>50958</xdr:rowOff>
    </xdr:from>
    <xdr:to>
      <xdr:col>2</xdr:col>
      <xdr:colOff>746430</xdr:colOff>
      <xdr:row>7</xdr:row>
      <xdr:rowOff>197334</xdr:rowOff>
    </xdr:to>
    <xdr:sp macro="" textlink="'Family Tree'!Z113">
      <xdr:nvSpPr>
        <xdr:cNvPr id="90" name="Grandfather" descr="&quot;&quot;" title="Father's father"/>
        <xdr:cNvSpPr/>
      </xdr:nvSpPr>
      <xdr:spPr>
        <a:xfrm>
          <a:off x="760060" y="2194083"/>
          <a:ext cx="2167595"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A88E80C-31A4-4139-A5BB-C7AB7D0D35EE}" type="TxLink">
            <a:rPr lang="en-US" sz="1600" b="0" i="0" u="none" strike="noStrike">
              <a:solidFill>
                <a:srgbClr val="000000"/>
              </a:solidFill>
              <a:latin typeface="Cambria"/>
              <a:ea typeface="+mn-ea"/>
              <a:cs typeface="+mn-cs"/>
            </a:rPr>
            <a:pPr marL="0" marR="0" indent="0" algn="ctr">
              <a:spcBef>
                <a:spcPts val="0"/>
              </a:spcBef>
              <a:spcAft>
                <a:spcPts val="0"/>
              </a:spcAft>
            </a:pPr>
            <a:t>John Anderson                                                                           B about 1665 - D Jan 3, 1731</a:t>
          </a:fld>
          <a:endParaRPr lang="en-US" sz="1400" b="0">
            <a:solidFill>
              <a:schemeClr val="bg1"/>
            </a:solidFill>
            <a:latin typeface="+mj-lt"/>
            <a:ea typeface="+mn-ea"/>
            <a:cs typeface="+mn-cs"/>
          </a:endParaRPr>
        </a:p>
      </xdr:txBody>
    </xdr:sp>
    <xdr:clientData/>
  </xdr:twoCellAnchor>
  <xdr:twoCellAnchor>
    <xdr:from>
      <xdr:col>2</xdr:col>
      <xdr:colOff>812808</xdr:colOff>
      <xdr:row>5</xdr:row>
      <xdr:rowOff>50958</xdr:rowOff>
    </xdr:from>
    <xdr:to>
      <xdr:col>3</xdr:col>
      <xdr:colOff>1485899</xdr:colOff>
      <xdr:row>7</xdr:row>
      <xdr:rowOff>197334</xdr:rowOff>
    </xdr:to>
    <xdr:sp macro="" textlink="'Family Tree'!Z117">
      <xdr:nvSpPr>
        <xdr:cNvPr id="91" name="Grandmother" descr="&quot;&quot;" title="Father's mother"/>
        <xdr:cNvSpPr/>
      </xdr:nvSpPr>
      <xdr:spPr>
        <a:xfrm>
          <a:off x="2994033" y="2194083"/>
          <a:ext cx="2168516"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FDBFB31-4F3C-4D50-B806-665139AC66D6}" type="TxLink">
            <a:rPr lang="en-US" sz="1600" b="0" i="0" u="none" strike="noStrike">
              <a:solidFill>
                <a:srgbClr val="000000"/>
              </a:solidFill>
              <a:latin typeface="Cambria"/>
              <a:ea typeface="+mn-ea"/>
              <a:cs typeface="+mn-cs"/>
            </a:rPr>
            <a:pPr marL="0" marR="0" indent="0" algn="ctr">
              <a:spcBef>
                <a:spcPts val="0"/>
              </a:spcBef>
              <a:spcAft>
                <a:spcPts val="0"/>
              </a:spcAft>
            </a:pPr>
            <a:t>Elspet(h) Piry                                                                B 1670 - D 1751</a:t>
          </a:fld>
          <a:endParaRPr lang="en-US" sz="1400" b="0">
            <a:solidFill>
              <a:schemeClr val="bg1"/>
            </a:solidFill>
            <a:latin typeface="+mj-lt"/>
            <a:ea typeface="+mn-ea"/>
            <a:cs typeface="+mn-cs"/>
          </a:endParaRPr>
        </a:p>
      </xdr:txBody>
    </xdr:sp>
    <xdr:clientData/>
  </xdr:twoCellAnchor>
  <xdr:twoCellAnchor>
    <xdr:from>
      <xdr:col>1</xdr:col>
      <xdr:colOff>9582</xdr:colOff>
      <xdr:row>8</xdr:row>
      <xdr:rowOff>108008</xdr:rowOff>
    </xdr:from>
    <xdr:to>
      <xdr:col>4</xdr:col>
      <xdr:colOff>3561</xdr:colOff>
      <xdr:row>9</xdr:row>
      <xdr:rowOff>1202</xdr:rowOff>
    </xdr:to>
    <xdr:grpSp>
      <xdr:nvGrpSpPr>
        <xdr:cNvPr id="92" name="Group 91" descr="&quot;&quot;" title="Branch connector artwork"/>
        <xdr:cNvGrpSpPr/>
      </xdr:nvGrpSpPr>
      <xdr:grpSpPr>
        <a:xfrm>
          <a:off x="709378" y="2858595"/>
          <a:ext cx="4484336" cy="87581"/>
          <a:chOff x="711590" y="2824479"/>
          <a:chExt cx="4469720" cy="223406"/>
        </a:xfrm>
      </xdr:grpSpPr>
      <xdr:cxnSp macro="">
        <xdr:nvCxnSpPr>
          <xdr:cNvPr id="93"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660693</xdr:colOff>
      <xdr:row>0</xdr:row>
      <xdr:rowOff>359973</xdr:rowOff>
    </xdr:from>
    <xdr:to>
      <xdr:col>7</xdr:col>
      <xdr:colOff>1475623</xdr:colOff>
      <xdr:row>1</xdr:row>
      <xdr:rowOff>466725</xdr:rowOff>
    </xdr:to>
    <xdr:sp macro="" textlink="">
      <xdr:nvSpPr>
        <xdr:cNvPr id="96" name="Back" descr="Click to return to tree" title="Back to Tree">
          <a:hlinkClick xmlns:r="http://schemas.openxmlformats.org/officeDocument/2006/relationships" r:id="rId2" tooltip="Click to return to tree"/>
        </xdr:cNvPr>
        <xdr:cNvSpPr/>
      </xdr:nvSpPr>
      <xdr:spPr>
        <a:xfrm>
          <a:off x="9938043" y="359973"/>
          <a:ext cx="814930" cy="897327"/>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xdr:from>
      <xdr:col>1</xdr:col>
      <xdr:colOff>11191</xdr:colOff>
      <xdr:row>8</xdr:row>
      <xdr:rowOff>108006</xdr:rowOff>
    </xdr:from>
    <xdr:to>
      <xdr:col>4</xdr:col>
      <xdr:colOff>14146</xdr:colOff>
      <xdr:row>9</xdr:row>
      <xdr:rowOff>1200</xdr:rowOff>
    </xdr:to>
    <xdr:grpSp>
      <xdr:nvGrpSpPr>
        <xdr:cNvPr id="97" name="Group 96" descr="&quot;&quot;" title="Branch connector artwork"/>
        <xdr:cNvGrpSpPr/>
      </xdr:nvGrpSpPr>
      <xdr:grpSpPr>
        <a:xfrm>
          <a:off x="710987" y="2858593"/>
          <a:ext cx="4493312" cy="87581"/>
          <a:chOff x="711590" y="2824479"/>
          <a:chExt cx="4469720" cy="223406"/>
        </a:xfrm>
      </xdr:grpSpPr>
      <xdr:cxnSp macro="">
        <xdr:nvCxnSpPr>
          <xdr:cNvPr id="98"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9"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11191</xdr:colOff>
      <xdr:row>8</xdr:row>
      <xdr:rowOff>108006</xdr:rowOff>
    </xdr:from>
    <xdr:to>
      <xdr:col>4</xdr:col>
      <xdr:colOff>14146</xdr:colOff>
      <xdr:row>9</xdr:row>
      <xdr:rowOff>1200</xdr:rowOff>
    </xdr:to>
    <xdr:grpSp>
      <xdr:nvGrpSpPr>
        <xdr:cNvPr id="100" name="Group 99" descr="&quot;&quot;" title="Branch connector artwork"/>
        <xdr:cNvGrpSpPr/>
      </xdr:nvGrpSpPr>
      <xdr:grpSpPr>
        <a:xfrm>
          <a:off x="710987" y="2858593"/>
          <a:ext cx="4493312" cy="87581"/>
          <a:chOff x="711590" y="2824479"/>
          <a:chExt cx="4469720" cy="223406"/>
        </a:xfrm>
      </xdr:grpSpPr>
      <xdr:cxnSp macro="">
        <xdr:nvCxnSpPr>
          <xdr:cNvPr id="101"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2"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9582</xdr:colOff>
      <xdr:row>8</xdr:row>
      <xdr:rowOff>108008</xdr:rowOff>
    </xdr:from>
    <xdr:to>
      <xdr:col>8</xdr:col>
      <xdr:colOff>3561</xdr:colOff>
      <xdr:row>9</xdr:row>
      <xdr:rowOff>1202</xdr:rowOff>
    </xdr:to>
    <xdr:grpSp>
      <xdr:nvGrpSpPr>
        <xdr:cNvPr id="103" name="Group 102" descr="&quot;&quot;" title="Branch connector artwork"/>
        <xdr:cNvGrpSpPr/>
      </xdr:nvGrpSpPr>
      <xdr:grpSpPr>
        <a:xfrm>
          <a:off x="6317465" y="2858595"/>
          <a:ext cx="4474616" cy="87581"/>
          <a:chOff x="711590" y="2824479"/>
          <a:chExt cx="4469720" cy="223406"/>
        </a:xfrm>
      </xdr:grpSpPr>
      <xdr:cxnSp macro="">
        <xdr:nvCxnSpPr>
          <xdr:cNvPr id="104"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5"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11191</xdr:colOff>
      <xdr:row>8</xdr:row>
      <xdr:rowOff>108006</xdr:rowOff>
    </xdr:from>
    <xdr:to>
      <xdr:col>8</xdr:col>
      <xdr:colOff>14146</xdr:colOff>
      <xdr:row>9</xdr:row>
      <xdr:rowOff>1200</xdr:rowOff>
    </xdr:to>
    <xdr:grpSp>
      <xdr:nvGrpSpPr>
        <xdr:cNvPr id="106" name="Group 105" descr="&quot;&quot;" title="Branch connector artwork"/>
        <xdr:cNvGrpSpPr/>
      </xdr:nvGrpSpPr>
      <xdr:grpSpPr>
        <a:xfrm>
          <a:off x="6319074" y="2858593"/>
          <a:ext cx="4483592" cy="87581"/>
          <a:chOff x="711590" y="2824479"/>
          <a:chExt cx="4469720" cy="223406"/>
        </a:xfrm>
      </xdr:grpSpPr>
      <xdr:cxnSp macro="">
        <xdr:nvCxnSpPr>
          <xdr:cNvPr id="10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11191</xdr:colOff>
      <xdr:row>8</xdr:row>
      <xdr:rowOff>108006</xdr:rowOff>
    </xdr:from>
    <xdr:to>
      <xdr:col>8</xdr:col>
      <xdr:colOff>14146</xdr:colOff>
      <xdr:row>9</xdr:row>
      <xdr:rowOff>1200</xdr:rowOff>
    </xdr:to>
    <xdr:grpSp>
      <xdr:nvGrpSpPr>
        <xdr:cNvPr id="109" name="Group 108" descr="&quot;&quot;" title="Branch connector artwork"/>
        <xdr:cNvGrpSpPr/>
      </xdr:nvGrpSpPr>
      <xdr:grpSpPr>
        <a:xfrm>
          <a:off x="6319074" y="2858593"/>
          <a:ext cx="4483592" cy="87581"/>
          <a:chOff x="711590" y="2824479"/>
          <a:chExt cx="4469720" cy="223406"/>
        </a:xfrm>
      </xdr:grpSpPr>
      <xdr:cxnSp macro="">
        <xdr:nvCxnSpPr>
          <xdr:cNvPr id="1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1349381</xdr:colOff>
      <xdr:row>12</xdr:row>
      <xdr:rowOff>508003</xdr:rowOff>
    </xdr:from>
    <xdr:to>
      <xdr:col>8</xdr:col>
      <xdr:colOff>1916309</xdr:colOff>
      <xdr:row>14</xdr:row>
      <xdr:rowOff>55070</xdr:rowOff>
    </xdr:to>
    <xdr:sp macro="" textlink="">
      <xdr:nvSpPr>
        <xdr:cNvPr id="3" name="View Grandparent2 Details" descr="&quot;&quot;" title="Grandparents 2 Details Navigation Button">
          <a:hlinkClick xmlns:r="http://schemas.openxmlformats.org/officeDocument/2006/relationships" r:id="rId1" tooltip="Click to view more tree details"/>
        </xdr:cNvPr>
        <xdr:cNvSpPr>
          <a:spLocks noChangeAspect="1"/>
        </xdr:cNvSpPr>
      </xdr:nvSpPr>
      <xdr:spPr>
        <a:xfrm>
          <a:off x="10493381" y="5127628"/>
          <a:ext cx="566928" cy="594817"/>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800" baseline="0">
              <a:solidFill>
                <a:schemeClr val="tx2">
                  <a:lumMod val="50000"/>
                </a:schemeClr>
              </a:solidFill>
              <a:latin typeface="+mj-lt"/>
              <a:ea typeface="+mn-ea"/>
              <a:cs typeface="+mn-cs"/>
            </a:rPr>
            <a:t>DETAILS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425763</xdr:colOff>
      <xdr:row>29</xdr:row>
      <xdr:rowOff>46576</xdr:rowOff>
    </xdr:from>
    <xdr:to>
      <xdr:col>1</xdr:col>
      <xdr:colOff>1035362</xdr:colOff>
      <xdr:row>29</xdr:row>
      <xdr:rowOff>960976</xdr:rowOff>
    </xdr:to>
    <xdr:pic>
      <xdr:nvPicPr>
        <xdr:cNvPr id="8" name="Photo placeholder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263" y="8987376"/>
          <a:ext cx="609599" cy="914400"/>
        </a:xfrm>
        <a:prstGeom prst="rect">
          <a:avLst/>
        </a:prstGeom>
      </xdr:spPr>
    </xdr:pic>
    <xdr:clientData/>
  </xdr:twoCellAnchor>
  <xdr:twoCellAnchor editAs="oneCell">
    <xdr:from>
      <xdr:col>1</xdr:col>
      <xdr:colOff>384307</xdr:colOff>
      <xdr:row>30</xdr:row>
      <xdr:rowOff>50355</xdr:rowOff>
    </xdr:from>
    <xdr:to>
      <xdr:col>1</xdr:col>
      <xdr:colOff>1076819</xdr:colOff>
      <xdr:row>30</xdr:row>
      <xdr:rowOff>962017</xdr:rowOff>
    </xdr:to>
    <xdr:pic>
      <xdr:nvPicPr>
        <xdr:cNvPr id="89" name="Child photo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82807" y="9988105"/>
          <a:ext cx="692512"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147758</xdr:colOff>
      <xdr:row>10</xdr:row>
      <xdr:rowOff>117361</xdr:rowOff>
    </xdr:from>
    <xdr:to>
      <xdr:col>5</xdr:col>
      <xdr:colOff>1227839</xdr:colOff>
      <xdr:row>14</xdr:row>
      <xdr:rowOff>202608</xdr:rowOff>
    </xdr:to>
    <xdr:pic>
      <xdr:nvPicPr>
        <xdr:cNvPr id="19" name="Mother photo"/>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21758" y="3567528"/>
          <a:ext cx="1080081" cy="1080081"/>
        </a:xfrm>
        <a:prstGeom prst="rect">
          <a:avLst/>
        </a:prstGeom>
      </xdr:spPr>
    </xdr:pic>
    <xdr:clientData/>
  </xdr:twoCellAnchor>
  <xdr:twoCellAnchor editAs="oneCell">
    <xdr:from>
      <xdr:col>1</xdr:col>
      <xdr:colOff>139476</xdr:colOff>
      <xdr:row>11</xdr:row>
      <xdr:rowOff>38652</xdr:rowOff>
    </xdr:from>
    <xdr:to>
      <xdr:col>1</xdr:col>
      <xdr:colOff>1236756</xdr:colOff>
      <xdr:row>14</xdr:row>
      <xdr:rowOff>17112</xdr:rowOff>
    </xdr:to>
    <xdr:pic>
      <xdr:nvPicPr>
        <xdr:cNvPr id="22" name="Father phot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7976" y="4039152"/>
          <a:ext cx="1097280" cy="715060"/>
        </a:xfrm>
        <a:prstGeom prst="rect">
          <a:avLst/>
        </a:prstGeom>
      </xdr:spPr>
    </xdr:pic>
    <xdr:clientData/>
  </xdr:twoCellAnchor>
  <xdr:twoCellAnchor editAs="oneCell">
    <xdr:from>
      <xdr:col>1</xdr:col>
      <xdr:colOff>273363</xdr:colOff>
      <xdr:row>28</xdr:row>
      <xdr:rowOff>197570</xdr:rowOff>
    </xdr:from>
    <xdr:to>
      <xdr:col>1</xdr:col>
      <xdr:colOff>1187763</xdr:colOff>
      <xdr:row>28</xdr:row>
      <xdr:rowOff>812077</xdr:rowOff>
    </xdr:to>
    <xdr:pic>
      <xdr:nvPicPr>
        <xdr:cNvPr id="23" name="Child photo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71863" y="8124487"/>
          <a:ext cx="914400" cy="614507"/>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oup 8" descr="&quot;&quot;" title="Mother's Parents Navigation">
          <a:hlinkClick xmlns:r="http://schemas.openxmlformats.org/officeDocument/2006/relationships" r:id="rId6" tooltip="Click to view mother's parents"/>
        </xdr:cNvPr>
        <xdr:cNvGrpSpPr/>
      </xdr:nvGrpSpPr>
      <xdr:grpSpPr>
        <a:xfrm>
          <a:off x="8275836" y="2240383"/>
          <a:ext cx="4752939" cy="835351"/>
          <a:chOff x="6294636" y="2234033"/>
          <a:chExt cx="4450256" cy="549601"/>
        </a:xfrm>
      </xdr:grpSpPr>
      <xdr:sp macro="" textlink="MGrandfather">
        <xdr:nvSpPr>
          <xdr:cNvPr id="34" name="Grandfather" descr="&quot;&quot;" title="Father's father"/>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428C36-F562-4E66-95DB-875BBBD3FDA9}" type="TxLink">
              <a:rPr lang="en-US" sz="1400" b="0" i="0" u="none" strike="noStrike">
                <a:solidFill>
                  <a:srgbClr val="FFFFFF"/>
                </a:solidFill>
                <a:latin typeface="+mj-lt"/>
                <a:ea typeface="+mn-ea"/>
                <a:cs typeface="+mn-cs"/>
              </a:rPr>
              <a:pPr marL="0" marR="0" indent="0" algn="ctr">
                <a:spcBef>
                  <a:spcPts val="0"/>
                </a:spcBef>
                <a:spcAft>
                  <a:spcPts val="0"/>
                </a:spcAft>
              </a:pPr>
              <a:t>David Magee                                                                    B June 3, 1890 - D May 9, 1963</a:t>
            </a:fld>
            <a:endParaRPr lang="en-US" sz="1400" b="0">
              <a:solidFill>
                <a:schemeClr val="bg1"/>
              </a:solidFill>
              <a:latin typeface="+mj-lt"/>
              <a:ea typeface="+mn-ea"/>
              <a:cs typeface="+mn-cs"/>
            </a:endParaRPr>
          </a:p>
        </xdr:txBody>
      </xdr:sp>
      <xdr:sp macro="" textlink="MGrandmother">
        <xdr:nvSpPr>
          <xdr:cNvPr id="35" name="Grandmother" descr="&quot;&quot;" title="Father's mother"/>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5997B3F-3503-4BE9-A253-00CE046A089B}" type="TxLink">
              <a:rPr lang="en-US" sz="1400" b="0" i="0" u="none" strike="noStrike">
                <a:solidFill>
                  <a:srgbClr val="FFFFFF"/>
                </a:solidFill>
                <a:latin typeface="+mj-lt"/>
                <a:ea typeface="+mn-ea"/>
                <a:cs typeface="+mn-cs"/>
              </a:rPr>
              <a:pPr marL="0" marR="0" indent="0" algn="ctr">
                <a:spcBef>
                  <a:spcPts val="0"/>
                </a:spcBef>
                <a:spcAft>
                  <a:spcPts val="0"/>
                </a:spcAft>
              </a:pPr>
              <a:t>Gladys Elizabeth Murray                                                                           B Sept 27, 1896 - D March 12, 1997</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oup 23" descr="&quot;&quot;" title="Branch connector artwork"/>
        <xdr:cNvGrpSpPr/>
      </xdr:nvGrpSpPr>
      <xdr:grpSpPr>
        <a:xfrm>
          <a:off x="8268308" y="3129283"/>
          <a:ext cx="5946555" cy="83694"/>
          <a:chOff x="711590" y="2824479"/>
          <a:chExt cx="4469720" cy="223406"/>
        </a:xfrm>
      </xdr:grpSpPr>
      <xdr:cxnSp macro="">
        <xdr:nvCxnSpPr>
          <xdr:cNvPr id="2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oup 6" descr="&quot;&quot;" title="Father's Parents Navigation">
          <a:hlinkClick xmlns:r="http://schemas.openxmlformats.org/officeDocument/2006/relationships" r:id="rId7" tooltip="Click to view father's parents"/>
        </xdr:cNvPr>
        <xdr:cNvGrpSpPr/>
      </xdr:nvGrpSpPr>
      <xdr:grpSpPr>
        <a:xfrm>
          <a:off x="715611" y="2240385"/>
          <a:ext cx="4461512" cy="835351"/>
          <a:chOff x="715611" y="2234035"/>
          <a:chExt cx="4450929" cy="549601"/>
        </a:xfrm>
      </xdr:grpSpPr>
      <xdr:sp macro="" textlink="PGrandfather">
        <xdr:nvSpPr>
          <xdr:cNvPr id="29" name="Grandfather" descr="&quot;&quot;" title="Father's father"/>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381CB87-2DB0-4216-8CCA-A13D78A28814}" type="TxLink">
              <a:rPr lang="en-US" sz="1400" b="0" i="0" u="none" strike="noStrike">
                <a:solidFill>
                  <a:srgbClr val="FFFFFF"/>
                </a:solidFill>
                <a:latin typeface="Cambria"/>
                <a:ea typeface="+mn-ea"/>
                <a:cs typeface="+mn-cs"/>
              </a:rPr>
              <a:pPr marL="0" marR="0" indent="0" algn="ctr">
                <a:spcBef>
                  <a:spcPts val="0"/>
                </a:spcBef>
                <a:spcAft>
                  <a:spcPts val="0"/>
                </a:spcAft>
              </a:pPr>
              <a:t>Francis (Frank) John Cruickshank                                                                  B Mar 22, 1883- D Aug 25, 1950</a:t>
            </a:fld>
            <a:endParaRPr lang="en-US" sz="1400" b="0">
              <a:solidFill>
                <a:schemeClr val="bg1"/>
              </a:solidFill>
              <a:latin typeface="+mj-lt"/>
              <a:ea typeface="+mn-ea"/>
              <a:cs typeface="+mn-cs"/>
            </a:endParaRPr>
          </a:p>
        </xdr:txBody>
      </xdr:sp>
      <xdr:sp macro="" textlink="PGrandmother">
        <xdr:nvSpPr>
          <xdr:cNvPr id="30" name="Grandmother" descr="&quot;&quot;" title="Father's mother"/>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B25C8C2-21E5-4015-90E4-AA218C283869}" type="TxLink">
              <a:rPr lang="en-US" sz="1400" b="0" i="0" u="none" strike="noStrike">
                <a:solidFill>
                  <a:srgbClr val="FFFFFF"/>
                </a:solidFill>
                <a:latin typeface="Cambria"/>
                <a:ea typeface="+mn-ea"/>
                <a:cs typeface="+mn-cs"/>
              </a:rPr>
              <a:pPr marL="0" marR="0" indent="0" algn="ctr">
                <a:spcBef>
                  <a:spcPts val="0"/>
                </a:spcBef>
                <a:spcAft>
                  <a:spcPts val="0"/>
                </a:spcAft>
              </a:pPr>
              <a:t>Georgina Norrie                                                                    B Oct 5, 1885-D 1986</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106685</xdr:rowOff>
    </xdr:from>
    <xdr:to>
      <xdr:col>4</xdr:col>
      <xdr:colOff>3561</xdr:colOff>
      <xdr:row>8</xdr:row>
      <xdr:rowOff>190379</xdr:rowOff>
    </xdr:to>
    <xdr:grpSp>
      <xdr:nvGrpSpPr>
        <xdr:cNvPr id="31" name="Group 30" descr="&quot;&quot;" title="Branch connector artwork"/>
        <xdr:cNvGrpSpPr/>
      </xdr:nvGrpSpPr>
      <xdr:grpSpPr>
        <a:xfrm>
          <a:off x="708082" y="3129285"/>
          <a:ext cx="6369379" cy="83694"/>
          <a:chOff x="711590" y="2824479"/>
          <a:chExt cx="4469720" cy="223406"/>
        </a:xfrm>
      </xdr:grpSpPr>
      <xdr:cxnSp macro="">
        <xdr:nvCxnSpPr>
          <xdr:cNvPr id="3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650114</xdr:colOff>
      <xdr:row>0</xdr:row>
      <xdr:rowOff>349389</xdr:rowOff>
    </xdr:from>
    <xdr:to>
      <xdr:col>7</xdr:col>
      <xdr:colOff>1465044</xdr:colOff>
      <xdr:row>1</xdr:row>
      <xdr:rowOff>389534</xdr:rowOff>
    </xdr:to>
    <xdr:sp macro="" textlink="">
      <xdr:nvSpPr>
        <xdr:cNvPr id="40" name="Back" descr="Click to return to tree" title="Back to Tree">
          <a:hlinkClick xmlns:r="http://schemas.openxmlformats.org/officeDocument/2006/relationships" r:id="rId8" tooltip="Click to return to tree"/>
        </xdr:cNvPr>
        <xdr:cNvSpPr/>
      </xdr:nvSpPr>
      <xdr:spPr>
        <a:xfrm>
          <a:off x="9910531" y="349389"/>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356758</xdr:colOff>
      <xdr:row>30</xdr:row>
      <xdr:rowOff>48958</xdr:rowOff>
    </xdr:from>
    <xdr:to>
      <xdr:col>1</xdr:col>
      <xdr:colOff>1091935</xdr:colOff>
      <xdr:row>30</xdr:row>
      <xdr:rowOff>963358</xdr:rowOff>
    </xdr:to>
    <xdr:pic>
      <xdr:nvPicPr>
        <xdr:cNvPr id="4" name="Photo placeholder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258" y="9171791"/>
          <a:ext cx="735177" cy="914400"/>
        </a:xfrm>
        <a:prstGeom prst="rect">
          <a:avLst/>
        </a:prstGeom>
      </xdr:spPr>
    </xdr:pic>
    <xdr:clientData/>
  </xdr:twoCellAnchor>
  <xdr:twoCellAnchor editAs="oneCell">
    <xdr:from>
      <xdr:col>1</xdr:col>
      <xdr:colOff>334880</xdr:colOff>
      <xdr:row>33</xdr:row>
      <xdr:rowOff>57881</xdr:rowOff>
    </xdr:from>
    <xdr:to>
      <xdr:col>1</xdr:col>
      <xdr:colOff>1113813</xdr:colOff>
      <xdr:row>33</xdr:row>
      <xdr:rowOff>972281</xdr:rowOff>
    </xdr:to>
    <xdr:pic>
      <xdr:nvPicPr>
        <xdr:cNvPr id="5" name="Photo placeholder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3380" y="11191548"/>
          <a:ext cx="778933" cy="914400"/>
        </a:xfrm>
        <a:prstGeom prst="rect">
          <a:avLst/>
        </a:prstGeom>
      </xdr:spPr>
    </xdr:pic>
    <xdr:clientData/>
  </xdr:twoCellAnchor>
  <xdr:twoCellAnchor editAs="oneCell">
    <xdr:from>
      <xdr:col>1</xdr:col>
      <xdr:colOff>231481</xdr:colOff>
      <xdr:row>10</xdr:row>
      <xdr:rowOff>123161</xdr:rowOff>
    </xdr:from>
    <xdr:to>
      <xdr:col>1</xdr:col>
      <xdr:colOff>1151550</xdr:colOff>
      <xdr:row>14</xdr:row>
      <xdr:rowOff>208409</xdr:rowOff>
    </xdr:to>
    <xdr:pic>
      <xdr:nvPicPr>
        <xdr:cNvPr id="84" name="Fa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9981" y="4038994"/>
          <a:ext cx="920069" cy="1080082"/>
        </a:xfrm>
        <a:prstGeom prst="rect">
          <a:avLst/>
        </a:prstGeom>
      </xdr:spPr>
    </xdr:pic>
    <xdr:clientData/>
  </xdr:twoCellAnchor>
  <xdr:twoCellAnchor editAs="oneCell">
    <xdr:from>
      <xdr:col>5</xdr:col>
      <xdr:colOff>269227</xdr:colOff>
      <xdr:row>10</xdr:row>
      <xdr:rowOff>123161</xdr:rowOff>
    </xdr:from>
    <xdr:to>
      <xdr:col>5</xdr:col>
      <xdr:colOff>1137612</xdr:colOff>
      <xdr:row>14</xdr:row>
      <xdr:rowOff>208409</xdr:rowOff>
    </xdr:to>
    <xdr:pic>
      <xdr:nvPicPr>
        <xdr:cNvPr id="87" name="Mo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1477" y="4038994"/>
          <a:ext cx="868385" cy="1080082"/>
        </a:xfrm>
        <a:prstGeom prst="rect">
          <a:avLst/>
        </a:prstGeom>
      </xdr:spPr>
    </xdr:pic>
    <xdr:clientData/>
  </xdr:twoCellAnchor>
  <xdr:twoCellAnchor editAs="oneCell">
    <xdr:from>
      <xdr:col>1</xdr:col>
      <xdr:colOff>334880</xdr:colOff>
      <xdr:row>32</xdr:row>
      <xdr:rowOff>47624</xdr:rowOff>
    </xdr:from>
    <xdr:to>
      <xdr:col>1</xdr:col>
      <xdr:colOff>1113813</xdr:colOff>
      <xdr:row>32</xdr:row>
      <xdr:rowOff>962024</xdr:rowOff>
    </xdr:to>
    <xdr:pic>
      <xdr:nvPicPr>
        <xdr:cNvPr id="88" name="Child photo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3380" y="10175874"/>
          <a:ext cx="778933" cy="914400"/>
        </a:xfrm>
        <a:prstGeom prst="rect">
          <a:avLst/>
        </a:prstGeom>
      </xdr:spPr>
    </xdr:pic>
    <xdr:clientData/>
  </xdr:twoCellAnchor>
  <xdr:twoCellAnchor editAs="oneCell">
    <xdr:from>
      <xdr:col>1</xdr:col>
      <xdr:colOff>303130</xdr:colOff>
      <xdr:row>29</xdr:row>
      <xdr:rowOff>58208</xdr:rowOff>
    </xdr:from>
    <xdr:to>
      <xdr:col>1</xdr:col>
      <xdr:colOff>1082063</xdr:colOff>
      <xdr:row>29</xdr:row>
      <xdr:rowOff>972608</xdr:rowOff>
    </xdr:to>
    <xdr:pic>
      <xdr:nvPicPr>
        <xdr:cNvPr id="89" name="Child photo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1630" y="8175625"/>
          <a:ext cx="778933" cy="914400"/>
        </a:xfrm>
        <a:prstGeom prst="rect">
          <a:avLst/>
        </a:prstGeom>
      </xdr:spPr>
    </xdr:pic>
    <xdr:clientData/>
  </xdr:twoCellAnchor>
  <xdr:twoCellAnchor>
    <xdr:from>
      <xdr:col>5</xdr:col>
      <xdr:colOff>8136</xdr:colOff>
      <xdr:row>5</xdr:row>
      <xdr:rowOff>108106</xdr:rowOff>
    </xdr:from>
    <xdr:to>
      <xdr:col>7</xdr:col>
      <xdr:colOff>1484475</xdr:colOff>
      <xdr:row>8</xdr:row>
      <xdr:rowOff>179917</xdr:rowOff>
    </xdr:to>
    <xdr:grpSp>
      <xdr:nvGrpSpPr>
        <xdr:cNvPr id="3" name="Group 2" descr="&quot;&quot;" title="Mother's Parents Navigation">
          <a:hlinkClick xmlns:r="http://schemas.openxmlformats.org/officeDocument/2006/relationships" r:id="rId3" tooltip="Click to view mother's parents"/>
        </xdr:cNvPr>
        <xdr:cNvGrpSpPr/>
      </xdr:nvGrpSpPr>
      <xdr:grpSpPr>
        <a:xfrm>
          <a:off x="6580386" y="2245939"/>
          <a:ext cx="4640756" cy="738561"/>
          <a:chOff x="6294636" y="2245939"/>
          <a:chExt cx="4450256" cy="549601"/>
        </a:xfrm>
      </xdr:grpSpPr>
      <xdr:sp macro="" textlink="PGGrandfather2">
        <xdr:nvSpPr>
          <xdr:cNvPr id="72" name="Grandfather" descr="&quot;&quot;" title="Father's father"/>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George Norrie                                                            B Aug 22, 1857-D Sept 16, 1925                                                                                                               </a:t>
            </a:fld>
            <a:endParaRPr lang="en-US" sz="1200" b="0">
              <a:solidFill>
                <a:schemeClr val="bg1"/>
              </a:solidFill>
              <a:latin typeface="+mj-lt"/>
              <a:ea typeface="+mn-ea"/>
              <a:cs typeface="+mn-cs"/>
            </a:endParaRPr>
          </a:p>
        </xdr:txBody>
      </xdr:sp>
      <xdr:sp macro="" textlink="PGGrandmother2">
        <xdr:nvSpPr>
          <xdr:cNvPr id="73" name="Grandmother" descr="&quot;&quot;" title="Father's mother"/>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Ann Murray Knox                                                           B Aug 25, 1865-D May 25, 1935</a:t>
            </a:fld>
            <a:endParaRPr lang="en-US" sz="1100" b="0">
              <a:solidFill>
                <a:schemeClr val="bg1"/>
              </a:solidFill>
              <a:latin typeface="+mj-lt"/>
              <a:ea typeface="+mn-ea"/>
              <a:cs typeface="+mn-cs"/>
            </a:endParaRPr>
          </a:p>
        </xdr:txBody>
      </xdr:sp>
    </xdr:grpSp>
    <xdr:clientData/>
  </xdr:twoCellAnchor>
  <xdr:twoCellAnchor>
    <xdr:from>
      <xdr:col>4</xdr:col>
      <xdr:colOff>1101274</xdr:colOff>
      <xdr:row>8</xdr:row>
      <xdr:rowOff>298507</xdr:rowOff>
    </xdr:from>
    <xdr:to>
      <xdr:col>7</xdr:col>
      <xdr:colOff>1485229</xdr:colOff>
      <xdr:row>8</xdr:row>
      <xdr:rowOff>518585</xdr:rowOff>
    </xdr:to>
    <xdr:grpSp>
      <xdr:nvGrpSpPr>
        <xdr:cNvPr id="74" name="Group 73" descr="&quot;&quot;" title="Branch connector artwork"/>
        <xdr:cNvGrpSpPr/>
      </xdr:nvGrpSpPr>
      <xdr:grpSpPr>
        <a:xfrm>
          <a:off x="6562274" y="3103090"/>
          <a:ext cx="4659622" cy="220078"/>
          <a:chOff x="711590" y="2824479"/>
          <a:chExt cx="4469720" cy="223406"/>
        </a:xfrm>
      </xdr:grpSpPr>
      <xdr:cxnSp macro="">
        <xdr:nvCxnSpPr>
          <xdr:cNvPr id="76"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4</xdr:col>
      <xdr:colOff>158750</xdr:colOff>
      <xdr:row>8</xdr:row>
      <xdr:rowOff>179917</xdr:rowOff>
    </xdr:to>
    <xdr:grpSp>
      <xdr:nvGrpSpPr>
        <xdr:cNvPr id="2" name="Group 1" descr="&quot;&quot;" title="Father's Parents Navigation">
          <a:hlinkClick xmlns:r="http://schemas.openxmlformats.org/officeDocument/2006/relationships" r:id="rId4" tooltip="Click to view father's parents"/>
        </xdr:cNvPr>
        <xdr:cNvGrpSpPr/>
      </xdr:nvGrpSpPr>
      <xdr:grpSpPr>
        <a:xfrm>
          <a:off x="715611" y="2245941"/>
          <a:ext cx="4904139" cy="738559"/>
          <a:chOff x="715611" y="2245941"/>
          <a:chExt cx="4450929" cy="549601"/>
        </a:xfrm>
      </xdr:grpSpPr>
      <xdr:sp macro="" textlink="PGGrandfather1">
        <xdr:nvSpPr>
          <xdr:cNvPr id="79" name="Grandfather" descr="&quot;&quot;" title="Father's father"/>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James Adams Cruickshank                                                                          B June 18, 1831- D Mar 25, 1898                                                </a:t>
            </a:fld>
            <a:endParaRPr lang="en-US" sz="1400" b="0">
              <a:solidFill>
                <a:schemeClr val="bg1"/>
              </a:solidFill>
              <a:latin typeface="+mj-lt"/>
              <a:ea typeface="+mn-ea"/>
              <a:cs typeface="+mn-cs"/>
            </a:endParaRPr>
          </a:p>
        </xdr:txBody>
      </xdr:sp>
      <xdr:sp macro="" textlink="PGGrandmother1">
        <xdr:nvSpPr>
          <xdr:cNvPr id="80" name="Grandmother" descr="&quot;&quot;" title="Father's mother"/>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Mary Taylor                                                               B 1841 - D June 24, 1911</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298508</xdr:rowOff>
    </xdr:from>
    <xdr:to>
      <xdr:col>4</xdr:col>
      <xdr:colOff>3561</xdr:colOff>
      <xdr:row>8</xdr:row>
      <xdr:rowOff>508001</xdr:rowOff>
    </xdr:to>
    <xdr:grpSp>
      <xdr:nvGrpSpPr>
        <xdr:cNvPr id="81" name="Group 80" descr="&quot;&quot;" title="Branch connector artwork"/>
        <xdr:cNvGrpSpPr/>
      </xdr:nvGrpSpPr>
      <xdr:grpSpPr>
        <a:xfrm>
          <a:off x="708082" y="3103091"/>
          <a:ext cx="4756479" cy="209493"/>
          <a:chOff x="711590" y="2824479"/>
          <a:chExt cx="4469720" cy="223406"/>
        </a:xfrm>
      </xdr:grpSpPr>
      <xdr:cxnSp macro="">
        <xdr:nvCxnSpPr>
          <xdr:cNvPr id="83"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650110</xdr:colOff>
      <xdr:row>0</xdr:row>
      <xdr:rowOff>359972</xdr:rowOff>
    </xdr:from>
    <xdr:to>
      <xdr:col>7</xdr:col>
      <xdr:colOff>1465040</xdr:colOff>
      <xdr:row>1</xdr:row>
      <xdr:rowOff>389534</xdr:rowOff>
    </xdr:to>
    <xdr:sp macro="" textlink="">
      <xdr:nvSpPr>
        <xdr:cNvPr id="30" name="Back" descr="Click to return to tree" title="Back to Tree">
          <a:hlinkClick xmlns:r="http://schemas.openxmlformats.org/officeDocument/2006/relationships" r:id="rId5" tooltip="Click to return to tree"/>
        </xdr:cNvPr>
        <xdr:cNvSpPr/>
      </xdr:nvSpPr>
      <xdr:spPr>
        <a:xfrm>
          <a:off x="9910527" y="359972"/>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editAs="oneCell">
    <xdr:from>
      <xdr:col>1</xdr:col>
      <xdr:colOff>381000</xdr:colOff>
      <xdr:row>31</xdr:row>
      <xdr:rowOff>42333</xdr:rowOff>
    </xdr:from>
    <xdr:to>
      <xdr:col>1</xdr:col>
      <xdr:colOff>1159933</xdr:colOff>
      <xdr:row>31</xdr:row>
      <xdr:rowOff>956733</xdr:rowOff>
    </xdr:to>
    <xdr:pic>
      <xdr:nvPicPr>
        <xdr:cNvPr id="22" name="Photo placeholder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0" y="10170583"/>
          <a:ext cx="778933"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354641</xdr:colOff>
      <xdr:row>30</xdr:row>
      <xdr:rowOff>52928</xdr:rowOff>
    </xdr:from>
    <xdr:to>
      <xdr:col>1</xdr:col>
      <xdr:colOff>1089818</xdr:colOff>
      <xdr:row>30</xdr:row>
      <xdr:rowOff>967328</xdr:rowOff>
    </xdr:to>
    <xdr:pic>
      <xdr:nvPicPr>
        <xdr:cNvPr id="4" name="Photo placeholder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141" y="8720678"/>
          <a:ext cx="735177" cy="914400"/>
        </a:xfrm>
        <a:prstGeom prst="rect">
          <a:avLst/>
        </a:prstGeom>
      </xdr:spPr>
    </xdr:pic>
    <xdr:clientData/>
  </xdr:twoCellAnchor>
  <xdr:twoCellAnchor editAs="oneCell">
    <xdr:from>
      <xdr:col>1</xdr:col>
      <xdr:colOff>266534</xdr:colOff>
      <xdr:row>29</xdr:row>
      <xdr:rowOff>50716</xdr:rowOff>
    </xdr:from>
    <xdr:to>
      <xdr:col>1</xdr:col>
      <xdr:colOff>1177926</xdr:colOff>
      <xdr:row>29</xdr:row>
      <xdr:rowOff>962108</xdr:rowOff>
    </xdr:to>
    <xdr:pic>
      <xdr:nvPicPr>
        <xdr:cNvPr id="85" name="Child photo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5034" y="7713049"/>
          <a:ext cx="911392" cy="911392"/>
        </a:xfrm>
        <a:prstGeom prst="rect">
          <a:avLst/>
        </a:prstGeom>
        <a:ln>
          <a:solidFill>
            <a:schemeClr val="bg1">
              <a:lumMod val="85000"/>
            </a:schemeClr>
          </a:solidFill>
        </a:ln>
      </xdr:spPr>
    </xdr:pic>
    <xdr:clientData/>
  </xdr:twoCellAnchor>
  <xdr:twoCellAnchor editAs="oneCell">
    <xdr:from>
      <xdr:col>5</xdr:col>
      <xdr:colOff>257322</xdr:colOff>
      <xdr:row>10</xdr:row>
      <xdr:rowOff>107158</xdr:rowOff>
    </xdr:from>
    <xdr:to>
      <xdr:col>5</xdr:col>
      <xdr:colOff>1125707</xdr:colOff>
      <xdr:row>14</xdr:row>
      <xdr:rowOff>192405</xdr:rowOff>
    </xdr:to>
    <xdr:pic>
      <xdr:nvPicPr>
        <xdr:cNvPr id="86" name="Mo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3822" y="3567908"/>
          <a:ext cx="868385" cy="1080081"/>
        </a:xfrm>
        <a:prstGeom prst="rect">
          <a:avLst/>
        </a:prstGeom>
      </xdr:spPr>
    </xdr:pic>
    <xdr:clientData/>
  </xdr:twoCellAnchor>
  <xdr:twoCellAnchor editAs="oneCell">
    <xdr:from>
      <xdr:col>1</xdr:col>
      <xdr:colOff>248160</xdr:colOff>
      <xdr:row>10</xdr:row>
      <xdr:rowOff>107158</xdr:rowOff>
    </xdr:from>
    <xdr:to>
      <xdr:col>1</xdr:col>
      <xdr:colOff>1168228</xdr:colOff>
      <xdr:row>14</xdr:row>
      <xdr:rowOff>192405</xdr:rowOff>
    </xdr:to>
    <xdr:pic>
      <xdr:nvPicPr>
        <xdr:cNvPr id="87" name="Father photo"/>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6660" y="3567908"/>
          <a:ext cx="920068" cy="1080081"/>
        </a:xfrm>
        <a:prstGeom prst="rect">
          <a:avLst/>
        </a:prstGeom>
      </xdr:spPr>
    </xdr:pic>
    <xdr:clientData/>
  </xdr:twoCellAnchor>
  <xdr:twoCellAnchor editAs="oneCell">
    <xdr:from>
      <xdr:col>1</xdr:col>
      <xdr:colOff>372945</xdr:colOff>
      <xdr:row>31</xdr:row>
      <xdr:rowOff>81504</xdr:rowOff>
    </xdr:from>
    <xdr:to>
      <xdr:col>1</xdr:col>
      <xdr:colOff>1071515</xdr:colOff>
      <xdr:row>31</xdr:row>
      <xdr:rowOff>950373</xdr:rowOff>
    </xdr:to>
    <xdr:pic>
      <xdr:nvPicPr>
        <xdr:cNvPr id="89" name="Child photo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445" y="9754671"/>
          <a:ext cx="69857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oup 2" descr="&quot;&quot;" title="Mother's Parents Navigation">
          <a:hlinkClick xmlns:r="http://schemas.openxmlformats.org/officeDocument/2006/relationships" r:id="rId4" tooltip="Click to view mother's parents"/>
        </xdr:cNvPr>
        <xdr:cNvGrpSpPr/>
      </xdr:nvGrpSpPr>
      <xdr:grpSpPr>
        <a:xfrm>
          <a:off x="6305219" y="2245939"/>
          <a:ext cx="4450256" cy="718935"/>
          <a:chOff x="6305219" y="2253738"/>
          <a:chExt cx="4455826" cy="547930"/>
        </a:xfrm>
      </xdr:grpSpPr>
      <xdr:sp macro="" textlink="MGGrandfather2">
        <xdr:nvSpPr>
          <xdr:cNvPr id="23" name="Grandfather" descr="&quot;&quot;" title="Father's father"/>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John Robertson Murray                                                               B Apr 2, 1872 - D Jan 1948</a:t>
            </a:fld>
            <a:endParaRPr lang="en-US" sz="1100" b="0">
              <a:solidFill>
                <a:schemeClr val="bg1"/>
              </a:solidFill>
              <a:latin typeface="+mj-lt"/>
              <a:ea typeface="+mn-ea"/>
              <a:cs typeface="+mn-cs"/>
            </a:endParaRPr>
          </a:p>
        </xdr:txBody>
      </xdr:sp>
      <xdr:sp macro="" textlink="MGGrandmother2">
        <xdr:nvSpPr>
          <xdr:cNvPr id="24" name="Grandmother" descr="&quot;&quot;" title="Father's mother"/>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Julia T. Simmons                                                                       B Apr 25, 1874 - D Feb 1958</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oup 24" descr="&quot;&quot;" title="Branch connector artwork"/>
        <xdr:cNvGrpSpPr/>
      </xdr:nvGrpSpPr>
      <xdr:grpSpPr>
        <a:xfrm>
          <a:off x="6297691" y="3018423"/>
          <a:ext cx="4469122" cy="83694"/>
          <a:chOff x="711590" y="2824479"/>
          <a:chExt cx="4469720" cy="223406"/>
        </a:xfrm>
      </xdr:grpSpPr>
      <xdr:cxnSp macro="">
        <xdr:nvCxnSpPr>
          <xdr:cNvPr id="2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 1" descr="&quot;&quot;" title="Father's Parents Navigation">
          <a:hlinkClick xmlns:r="http://schemas.openxmlformats.org/officeDocument/2006/relationships" r:id="rId5" tooltip="Click to view father's parents"/>
        </xdr:cNvPr>
        <xdr:cNvGrpSpPr/>
      </xdr:nvGrpSpPr>
      <xdr:grpSpPr>
        <a:xfrm>
          <a:off x="715611" y="2245941"/>
          <a:ext cx="4450929" cy="718935"/>
          <a:chOff x="708927" y="2253740"/>
          <a:chExt cx="4454828" cy="547930"/>
        </a:xfrm>
      </xdr:grpSpPr>
      <xdr:sp macro="" textlink="MGGrandfather1">
        <xdr:nvSpPr>
          <xdr:cNvPr id="31" name="Grandfather" descr="&quot;&quot;" title="Father's father"/>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David Magee                                                               B May 10, 1849 - D January 9, 1933</a:t>
            </a:fld>
            <a:endParaRPr lang="en-US" sz="1100" b="0">
              <a:solidFill>
                <a:schemeClr val="bg1"/>
              </a:solidFill>
              <a:latin typeface="+mj-lt"/>
              <a:ea typeface="+mn-ea"/>
              <a:cs typeface="+mn-cs"/>
            </a:endParaRPr>
          </a:p>
        </xdr:txBody>
      </xdr:sp>
      <xdr:sp macro="" textlink="MGGrandmother1">
        <xdr:nvSpPr>
          <xdr:cNvPr id="32" name="Grandmother" descr="&quot;&quot;" title="Father's mother"/>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Isabella F. Beggs                                                                           B April 16, 1862 - D 1934</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oup 32" descr="&quot;&quot;" title="Branch connector artwork"/>
        <xdr:cNvGrpSpPr/>
      </xdr:nvGrpSpPr>
      <xdr:grpSpPr>
        <a:xfrm>
          <a:off x="708082" y="3018425"/>
          <a:ext cx="4470729" cy="83694"/>
          <a:chOff x="711590" y="2824479"/>
          <a:chExt cx="4469720" cy="223406"/>
        </a:xfrm>
      </xdr:grpSpPr>
      <xdr:cxnSp macro="">
        <xdr:nvCxnSpPr>
          <xdr:cNvPr id="3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650109</xdr:colOff>
      <xdr:row>0</xdr:row>
      <xdr:rowOff>359973</xdr:rowOff>
    </xdr:from>
    <xdr:to>
      <xdr:col>7</xdr:col>
      <xdr:colOff>1465039</xdr:colOff>
      <xdr:row>1</xdr:row>
      <xdr:rowOff>389535</xdr:rowOff>
    </xdr:to>
    <xdr:sp macro="" textlink="">
      <xdr:nvSpPr>
        <xdr:cNvPr id="43" name="Back" descr="Click to return to tree" title="Back to Tree">
          <a:hlinkClick xmlns:r="http://schemas.openxmlformats.org/officeDocument/2006/relationships" r:id="rId6"/>
        </xdr:cNvPr>
        <xdr:cNvSpPr/>
      </xdr:nvSpPr>
      <xdr:spPr>
        <a:xfrm>
          <a:off x="9910526"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29</xdr:row>
      <xdr:rowOff>0</xdr:rowOff>
    </xdr:from>
    <xdr:to>
      <xdr:col>1</xdr:col>
      <xdr:colOff>1160380</xdr:colOff>
      <xdr:row>29</xdr:row>
      <xdr:rowOff>914400</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0</xdr:rowOff>
    </xdr:from>
    <xdr:to>
      <xdr:col>1</xdr:col>
      <xdr:colOff>1160380</xdr:colOff>
      <xdr:row>29</xdr:row>
      <xdr:rowOff>914400</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29</xdr:row>
      <xdr:rowOff>49754</xdr:rowOff>
    </xdr:from>
    <xdr:to>
      <xdr:col>1</xdr:col>
      <xdr:colOff>1160380</xdr:colOff>
      <xdr:row>29</xdr:row>
      <xdr:rowOff>964154</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317500</xdr:rowOff>
    </xdr:to>
    <xdr:grpSp>
      <xdr:nvGrpSpPr>
        <xdr:cNvPr id="33" name="Group 32" descr="&quot;&quot;" title="Mother's Parents"/>
        <xdr:cNvGrpSpPr/>
      </xdr:nvGrpSpPr>
      <xdr:grpSpPr>
        <a:xfrm>
          <a:off x="6305219" y="2245939"/>
          <a:ext cx="4450256" cy="812644"/>
          <a:chOff x="6305219" y="2245939"/>
          <a:chExt cx="4450256" cy="549601"/>
        </a:xfrm>
      </xdr:grpSpPr>
      <xdr:sp macro="" textlink="PGGGrandfather2">
        <xdr:nvSpPr>
          <xdr:cNvPr id="8"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4578662-0041-4021-B4F4-2CA94573E1CF}" type="TxLink">
              <a:rPr lang="en-US" sz="1400" b="0" i="0" u="none" strike="noStrike">
                <a:solidFill>
                  <a:srgbClr val="FFFFFF"/>
                </a:solidFill>
                <a:latin typeface="Cambria"/>
                <a:ea typeface="+mn-ea"/>
                <a:cs typeface="+mn-cs"/>
              </a:rPr>
              <a:pPr marL="0" marR="0" indent="0" algn="ctr">
                <a:spcBef>
                  <a:spcPts val="0"/>
                </a:spcBef>
                <a:spcAft>
                  <a:spcPts val="0"/>
                </a:spcAft>
              </a:pPr>
              <a:t>Alexander Taylor</a:t>
            </a:fld>
            <a:endParaRPr lang="en-US" sz="1100" b="0">
              <a:solidFill>
                <a:schemeClr val="bg1"/>
              </a:solidFill>
              <a:latin typeface="+mj-lt"/>
              <a:ea typeface="+mn-ea"/>
              <a:cs typeface="+mn-cs"/>
            </a:endParaRPr>
          </a:p>
        </xdr:txBody>
      </xdr:sp>
      <xdr:sp macro="" textlink="PGGGrandmother2">
        <xdr:nvSpPr>
          <xdr:cNvPr id="9"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Margaret (Watt) Ironside</a:t>
            </a:fld>
            <a:endParaRPr lang="en-US" sz="1100" b="0">
              <a:solidFill>
                <a:schemeClr val="bg1"/>
              </a:solidFill>
              <a:latin typeface="+mj-lt"/>
              <a:ea typeface="+mn-ea"/>
              <a:cs typeface="+mn-cs"/>
            </a:endParaRPr>
          </a:p>
        </xdr:txBody>
      </xdr:sp>
    </xdr:grpSp>
    <xdr:clientData/>
  </xdr:twoCellAnchor>
  <xdr:twoCellAnchor>
    <xdr:from>
      <xdr:col>4</xdr:col>
      <xdr:colOff>1101274</xdr:colOff>
      <xdr:row>8</xdr:row>
      <xdr:rowOff>383173</xdr:rowOff>
    </xdr:from>
    <xdr:to>
      <xdr:col>7</xdr:col>
      <xdr:colOff>1485229</xdr:colOff>
      <xdr:row>8</xdr:row>
      <xdr:rowOff>571501</xdr:rowOff>
    </xdr:to>
    <xdr:grpSp>
      <xdr:nvGrpSpPr>
        <xdr:cNvPr id="10" name="Group 9" descr="&quot;&quot;" title="Branch connector artwork"/>
        <xdr:cNvGrpSpPr/>
      </xdr:nvGrpSpPr>
      <xdr:grpSpPr>
        <a:xfrm>
          <a:off x="6276524" y="3124256"/>
          <a:ext cx="4469122" cy="188328"/>
          <a:chOff x="711590" y="2824479"/>
          <a:chExt cx="4469720" cy="223406"/>
        </a:xfrm>
      </xdr:grpSpPr>
      <xdr:cxnSp macro="">
        <xdr:nvCxnSpPr>
          <xdr:cNvPr id="1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4</xdr:col>
      <xdr:colOff>486833</xdr:colOff>
      <xdr:row>8</xdr:row>
      <xdr:rowOff>264584</xdr:rowOff>
    </xdr:to>
    <xdr:grpSp>
      <xdr:nvGrpSpPr>
        <xdr:cNvPr id="32" name="Group 31" descr="&quot;&quot;" title="Father's Parents"/>
        <xdr:cNvGrpSpPr/>
      </xdr:nvGrpSpPr>
      <xdr:grpSpPr>
        <a:xfrm>
          <a:off x="715611" y="2245941"/>
          <a:ext cx="4946472" cy="759726"/>
          <a:chOff x="715611" y="2245941"/>
          <a:chExt cx="4450929" cy="549601"/>
        </a:xfrm>
      </xdr:grpSpPr>
      <xdr:sp macro="" textlink="PGGGrandfather1">
        <xdr:nvSpPr>
          <xdr:cNvPr id="15" name="Grandfather" descr="&quot;&quot;" title="Father's father">
            <a:hlinkClick xmlns:r="http://schemas.openxmlformats.org/officeDocument/2006/relationships" r:id="rId3"/>
          </xdr:cNvP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George Cruickshank                                          B 1794 - D Nov 16, 1868</a:t>
            </a:fld>
            <a:endParaRPr lang="en-US" sz="1100" b="0">
              <a:solidFill>
                <a:schemeClr val="bg1"/>
              </a:solidFill>
              <a:latin typeface="+mj-lt"/>
              <a:ea typeface="+mn-ea"/>
              <a:cs typeface="+mn-cs"/>
            </a:endParaRPr>
          </a:p>
        </xdr:txBody>
      </xdr:sp>
      <xdr:sp macro="" textlink="PGGGrandmother1">
        <xdr:nvSpPr>
          <xdr:cNvPr id="16"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Elizabeth Jack                                                  B Mar 6 /Jun 3, 1792- D Nov 16, 1867</a:t>
            </a:fld>
            <a:endParaRPr lang="en-US" sz="1100" b="0">
              <a:solidFill>
                <a:schemeClr val="bg1"/>
              </a:solidFill>
              <a:latin typeface="+mj-lt"/>
              <a:ea typeface="+mn-ea"/>
              <a:cs typeface="+mn-cs"/>
            </a:endParaRPr>
          </a:p>
        </xdr:txBody>
      </xdr:sp>
    </xdr:grpSp>
    <xdr:clientData/>
  </xdr:twoCellAnchor>
  <xdr:twoCellAnchor>
    <xdr:from>
      <xdr:col>1</xdr:col>
      <xdr:colOff>221250</xdr:colOff>
      <xdr:row>8</xdr:row>
      <xdr:rowOff>404342</xdr:rowOff>
    </xdr:from>
    <xdr:to>
      <xdr:col>4</xdr:col>
      <xdr:colOff>215229</xdr:colOff>
      <xdr:row>8</xdr:row>
      <xdr:rowOff>560917</xdr:rowOff>
    </xdr:to>
    <xdr:grpSp>
      <xdr:nvGrpSpPr>
        <xdr:cNvPr id="17" name="Group 16" descr="&quot;&quot;" title="Branch connector artwork"/>
        <xdr:cNvGrpSpPr/>
      </xdr:nvGrpSpPr>
      <xdr:grpSpPr>
        <a:xfrm>
          <a:off x="919750" y="3145425"/>
          <a:ext cx="4470729" cy="156575"/>
          <a:chOff x="711590" y="2824479"/>
          <a:chExt cx="4469720" cy="223406"/>
        </a:xfrm>
      </xdr:grpSpPr>
      <xdr:cxnSp macro="">
        <xdr:nvCxnSpPr>
          <xdr:cNvPr id="19"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30</xdr:row>
      <xdr:rowOff>53988</xdr:rowOff>
    </xdr:from>
    <xdr:to>
      <xdr:col>1</xdr:col>
      <xdr:colOff>1160380</xdr:colOff>
      <xdr:row>30</xdr:row>
      <xdr:rowOff>968388</xdr:rowOff>
    </xdr:to>
    <xdr:pic>
      <xdr:nvPicPr>
        <xdr:cNvPr id="2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31</xdr:row>
      <xdr:rowOff>58221</xdr:rowOff>
    </xdr:from>
    <xdr:to>
      <xdr:col>1</xdr:col>
      <xdr:colOff>1160380</xdr:colOff>
      <xdr:row>31</xdr:row>
      <xdr:rowOff>972621</xdr:rowOff>
    </xdr:to>
    <xdr:pic>
      <xdr:nvPicPr>
        <xdr:cNvPr id="27"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41</xdr:row>
      <xdr:rowOff>51871</xdr:rowOff>
    </xdr:from>
    <xdr:to>
      <xdr:col>1</xdr:col>
      <xdr:colOff>1160380</xdr:colOff>
      <xdr:row>41</xdr:row>
      <xdr:rowOff>966271</xdr:rowOff>
    </xdr:to>
    <xdr:pic>
      <xdr:nvPicPr>
        <xdr:cNvPr id="28"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7</xdr:col>
      <xdr:colOff>650110</xdr:colOff>
      <xdr:row>0</xdr:row>
      <xdr:rowOff>359973</xdr:rowOff>
    </xdr:from>
    <xdr:to>
      <xdr:col>7</xdr:col>
      <xdr:colOff>1465040</xdr:colOff>
      <xdr:row>1</xdr:row>
      <xdr:rowOff>389535</xdr:rowOff>
    </xdr:to>
    <xdr:sp macro="" textlink="">
      <xdr:nvSpPr>
        <xdr:cNvPr id="34" name="Back" descr="Click to return to tree" title="Back to Tree">
          <a:hlinkClick xmlns:r="http://schemas.openxmlformats.org/officeDocument/2006/relationships" r:id="rId4" tooltip="Click to return to tree"/>
        </xdr:cNvPr>
        <xdr:cNvSpPr/>
      </xdr:nvSpPr>
      <xdr:spPr>
        <a:xfrm>
          <a:off x="9910527"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editAs="oneCell">
    <xdr:from>
      <xdr:col>1</xdr:col>
      <xdr:colOff>232834</xdr:colOff>
      <xdr:row>32</xdr:row>
      <xdr:rowOff>52917</xdr:rowOff>
    </xdr:from>
    <xdr:to>
      <xdr:col>1</xdr:col>
      <xdr:colOff>1147234</xdr:colOff>
      <xdr:row>32</xdr:row>
      <xdr:rowOff>967317</xdr:rowOff>
    </xdr:to>
    <xdr:pic>
      <xdr:nvPicPr>
        <xdr:cNvPr id="24"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34" y="13186834"/>
          <a:ext cx="914400" cy="914400"/>
        </a:xfrm>
        <a:prstGeom prst="rect">
          <a:avLst/>
        </a:prstGeom>
        <a:ln>
          <a:noFill/>
        </a:ln>
      </xdr:spPr>
    </xdr:pic>
    <xdr:clientData/>
  </xdr:twoCellAnchor>
  <xdr:twoCellAnchor editAs="oneCell">
    <xdr:from>
      <xdr:col>1</xdr:col>
      <xdr:colOff>105833</xdr:colOff>
      <xdr:row>35</xdr:row>
      <xdr:rowOff>0</xdr:rowOff>
    </xdr:from>
    <xdr:to>
      <xdr:col>1</xdr:col>
      <xdr:colOff>1020233</xdr:colOff>
      <xdr:row>35</xdr:row>
      <xdr:rowOff>914400</xdr:rowOff>
    </xdr:to>
    <xdr:pic>
      <xdr:nvPicPr>
        <xdr:cNvPr id="25"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333" y="16150167"/>
          <a:ext cx="914400" cy="914400"/>
        </a:xfrm>
        <a:prstGeom prst="rect">
          <a:avLst/>
        </a:prstGeom>
        <a:ln>
          <a:noFill/>
        </a:ln>
      </xdr:spPr>
    </xdr:pic>
    <xdr:clientData/>
  </xdr:twoCellAnchor>
  <xdr:twoCellAnchor editAs="oneCell">
    <xdr:from>
      <xdr:col>1</xdr:col>
      <xdr:colOff>137583</xdr:colOff>
      <xdr:row>34</xdr:row>
      <xdr:rowOff>21167</xdr:rowOff>
    </xdr:from>
    <xdr:to>
      <xdr:col>1</xdr:col>
      <xdr:colOff>1051983</xdr:colOff>
      <xdr:row>34</xdr:row>
      <xdr:rowOff>935567</xdr:rowOff>
    </xdr:to>
    <xdr:pic>
      <xdr:nvPicPr>
        <xdr:cNvPr id="29"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083" y="15165917"/>
          <a:ext cx="914400" cy="914400"/>
        </a:xfrm>
        <a:prstGeom prst="rect">
          <a:avLst/>
        </a:prstGeom>
        <a:ln>
          <a:noFill/>
        </a:ln>
      </xdr:spPr>
    </xdr:pic>
    <xdr:clientData/>
  </xdr:twoCellAnchor>
  <xdr:twoCellAnchor editAs="oneCell">
    <xdr:from>
      <xdr:col>1</xdr:col>
      <xdr:colOff>179917</xdr:colOff>
      <xdr:row>33</xdr:row>
      <xdr:rowOff>42333</xdr:rowOff>
    </xdr:from>
    <xdr:to>
      <xdr:col>1</xdr:col>
      <xdr:colOff>1094317</xdr:colOff>
      <xdr:row>33</xdr:row>
      <xdr:rowOff>956733</xdr:rowOff>
    </xdr:to>
    <xdr:pic>
      <xdr:nvPicPr>
        <xdr:cNvPr id="3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417" y="14181666"/>
          <a:ext cx="914400" cy="914400"/>
        </a:xfrm>
        <a:prstGeom prst="rect">
          <a:avLst/>
        </a:prstGeom>
        <a:ln>
          <a:noFill/>
        </a:ln>
      </xdr:spPr>
    </xdr:pic>
    <xdr:clientData/>
  </xdr:twoCellAnchor>
  <xdr:twoCellAnchor editAs="oneCell">
    <xdr:from>
      <xdr:col>1</xdr:col>
      <xdr:colOff>328083</xdr:colOff>
      <xdr:row>36</xdr:row>
      <xdr:rowOff>63500</xdr:rowOff>
    </xdr:from>
    <xdr:to>
      <xdr:col>1</xdr:col>
      <xdr:colOff>1242483</xdr:colOff>
      <xdr:row>36</xdr:row>
      <xdr:rowOff>977900</xdr:rowOff>
    </xdr:to>
    <xdr:pic>
      <xdr:nvPicPr>
        <xdr:cNvPr id="31"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6583" y="17219083"/>
          <a:ext cx="914400" cy="914400"/>
        </a:xfrm>
        <a:prstGeom prst="rect">
          <a:avLst/>
        </a:prstGeom>
        <a:ln>
          <a:noFill/>
        </a:ln>
      </xdr:spPr>
    </xdr:pic>
    <xdr:clientData/>
  </xdr:twoCellAnchor>
  <xdr:twoCellAnchor editAs="oneCell">
    <xdr:from>
      <xdr:col>1</xdr:col>
      <xdr:colOff>211667</xdr:colOff>
      <xdr:row>39</xdr:row>
      <xdr:rowOff>0</xdr:rowOff>
    </xdr:from>
    <xdr:to>
      <xdr:col>1</xdr:col>
      <xdr:colOff>1126067</xdr:colOff>
      <xdr:row>39</xdr:row>
      <xdr:rowOff>914400</xdr:rowOff>
    </xdr:to>
    <xdr:pic>
      <xdr:nvPicPr>
        <xdr:cNvPr id="35"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67" y="20171833"/>
          <a:ext cx="914400" cy="914400"/>
        </a:xfrm>
        <a:prstGeom prst="rect">
          <a:avLst/>
        </a:prstGeom>
        <a:ln>
          <a:noFill/>
        </a:ln>
      </xdr:spPr>
    </xdr:pic>
    <xdr:clientData/>
  </xdr:twoCellAnchor>
  <xdr:twoCellAnchor editAs="oneCell">
    <xdr:from>
      <xdr:col>1</xdr:col>
      <xdr:colOff>158750</xdr:colOff>
      <xdr:row>38</xdr:row>
      <xdr:rowOff>31750</xdr:rowOff>
    </xdr:from>
    <xdr:to>
      <xdr:col>1</xdr:col>
      <xdr:colOff>1073150</xdr:colOff>
      <xdr:row>38</xdr:row>
      <xdr:rowOff>946150</xdr:rowOff>
    </xdr:to>
    <xdr:pic>
      <xdr:nvPicPr>
        <xdr:cNvPr id="3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19198167"/>
          <a:ext cx="914400" cy="914400"/>
        </a:xfrm>
        <a:prstGeom prst="rect">
          <a:avLst/>
        </a:prstGeom>
        <a:ln>
          <a:noFill/>
        </a:ln>
      </xdr:spPr>
    </xdr:pic>
    <xdr:clientData/>
  </xdr:twoCellAnchor>
  <xdr:twoCellAnchor editAs="oneCell">
    <xdr:from>
      <xdr:col>1</xdr:col>
      <xdr:colOff>243416</xdr:colOff>
      <xdr:row>37</xdr:row>
      <xdr:rowOff>42334</xdr:rowOff>
    </xdr:from>
    <xdr:to>
      <xdr:col>1</xdr:col>
      <xdr:colOff>1157816</xdr:colOff>
      <xdr:row>37</xdr:row>
      <xdr:rowOff>956734</xdr:rowOff>
    </xdr:to>
    <xdr:pic>
      <xdr:nvPicPr>
        <xdr:cNvPr id="37"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916" y="18203334"/>
          <a:ext cx="914400" cy="914400"/>
        </a:xfrm>
        <a:prstGeom prst="rect">
          <a:avLst/>
        </a:prstGeom>
        <a:ln>
          <a:noFill/>
        </a:ln>
      </xdr:spPr>
    </xdr:pic>
    <xdr:clientData/>
  </xdr:twoCellAnchor>
  <xdr:twoCellAnchor editAs="oneCell">
    <xdr:from>
      <xdr:col>1</xdr:col>
      <xdr:colOff>232833</xdr:colOff>
      <xdr:row>40</xdr:row>
      <xdr:rowOff>52917</xdr:rowOff>
    </xdr:from>
    <xdr:to>
      <xdr:col>1</xdr:col>
      <xdr:colOff>1147233</xdr:colOff>
      <xdr:row>40</xdr:row>
      <xdr:rowOff>967317</xdr:rowOff>
    </xdr:to>
    <xdr:pic>
      <xdr:nvPicPr>
        <xdr:cNvPr id="38"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33" y="21230167"/>
          <a:ext cx="914400" cy="9144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0</xdr:rowOff>
    </xdr:from>
    <xdr:to>
      <xdr:col>1</xdr:col>
      <xdr:colOff>1160380</xdr:colOff>
      <xdr:row>31</xdr:row>
      <xdr:rowOff>914400</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 23" descr="&quot;&quot;" title="Mother's Parents"/>
        <xdr:cNvGrpSpPr/>
      </xdr:nvGrpSpPr>
      <xdr:grpSpPr>
        <a:xfrm>
          <a:off x="6315802" y="2245939"/>
          <a:ext cx="4450256" cy="761268"/>
          <a:chOff x="6305219" y="2245939"/>
          <a:chExt cx="4450256" cy="549601"/>
        </a:xfrm>
      </xdr:grpSpPr>
      <xdr:sp macro="" textlink="PGGGrandfather4">
        <xdr:nvSpPr>
          <xdr:cNvPr id="7"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Alexander Knox                                                                    B 1837</a:t>
            </a:fld>
            <a:endParaRPr lang="en-US" sz="1200" b="0">
              <a:solidFill>
                <a:schemeClr val="bg1"/>
              </a:solidFill>
              <a:latin typeface="+mj-lt"/>
              <a:ea typeface="+mn-ea"/>
              <a:cs typeface="+mn-cs"/>
            </a:endParaRPr>
          </a:p>
        </xdr:txBody>
      </xdr:sp>
      <xdr:sp macro="" textlink="PGGGrandmother4">
        <xdr:nvSpPr>
          <xdr:cNvPr id="8"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Elisabeth Murray                                                               B 1840</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 8" descr="&quot;&quot;" title="Branch connector artwork"/>
        <xdr:cNvGrpSpPr/>
      </xdr:nvGrpSpPr>
      <xdr:grpSpPr>
        <a:xfrm>
          <a:off x="6308274" y="3060756"/>
          <a:ext cx="4469122" cy="83694"/>
          <a:chOff x="711590" y="2824479"/>
          <a:chExt cx="4469720" cy="223406"/>
        </a:xfrm>
      </xdr:grpSpPr>
      <xdr:cxnSp macro="">
        <xdr:nvCxnSpPr>
          <xdr:cNvPr id="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694445</xdr:colOff>
      <xdr:row>5</xdr:row>
      <xdr:rowOff>86941</xdr:rowOff>
    </xdr:from>
    <xdr:to>
      <xdr:col>4</xdr:col>
      <xdr:colOff>10584</xdr:colOff>
      <xdr:row>8</xdr:row>
      <xdr:rowOff>33292</xdr:rowOff>
    </xdr:to>
    <xdr:grpSp>
      <xdr:nvGrpSpPr>
        <xdr:cNvPr id="23" name="Group 22" title="Father's Parents"/>
        <xdr:cNvGrpSpPr/>
      </xdr:nvGrpSpPr>
      <xdr:grpSpPr>
        <a:xfrm>
          <a:off x="694445" y="2224774"/>
          <a:ext cx="4501972" cy="761268"/>
          <a:chOff x="715611" y="2245941"/>
          <a:chExt cx="4450929" cy="549601"/>
        </a:xfrm>
      </xdr:grpSpPr>
      <xdr:sp macro="" textlink="PGGGrandfather3">
        <xdr:nvSpPr>
          <xdr:cNvPr id="12" name="Grandfather" descr="&quot;&quot;" title="Father's fathe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George Norrie                                              B 1836-D May 22, 1861</a:t>
            </a:fld>
            <a:endParaRPr lang="en-US" sz="1400" b="0">
              <a:solidFill>
                <a:schemeClr val="bg1"/>
              </a:solidFill>
              <a:latin typeface="+mj-lt"/>
              <a:ea typeface="+mn-ea"/>
              <a:cs typeface="+mn-cs"/>
            </a:endParaRPr>
          </a:p>
        </xdr:txBody>
      </xdr:sp>
      <xdr:sp macro="" textlink="PGGGrandmother3">
        <xdr:nvSpPr>
          <xdr:cNvPr id="13"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Anne Joss Duncan                                                                 B Jul 16, 1831-D Oct 31, 1932</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 13" descr="&quot;&quot;" title="Branch connector artwork"/>
        <xdr:cNvGrpSpPr/>
      </xdr:nvGrpSpPr>
      <xdr:grpSpPr>
        <a:xfrm>
          <a:off x="708082" y="3060758"/>
          <a:ext cx="4481312" cy="83694"/>
          <a:chOff x="711590" y="2824479"/>
          <a:chExt cx="4469720" cy="223406"/>
        </a:xfrm>
      </xdr:grpSpPr>
      <xdr:cxnSp macro="">
        <xdr:nvCxnSpPr>
          <xdr:cNvPr id="1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31</xdr:row>
      <xdr:rowOff>0</xdr:rowOff>
    </xdr:from>
    <xdr:to>
      <xdr:col>1</xdr:col>
      <xdr:colOff>1160380</xdr:colOff>
      <xdr:row>31</xdr:row>
      <xdr:rowOff>914400</xdr:rowOff>
    </xdr:to>
    <xdr:pic>
      <xdr:nvPicPr>
        <xdr:cNvPr id="2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7</xdr:col>
      <xdr:colOff>650109</xdr:colOff>
      <xdr:row>0</xdr:row>
      <xdr:rowOff>359973</xdr:rowOff>
    </xdr:from>
    <xdr:to>
      <xdr:col>7</xdr:col>
      <xdr:colOff>1465039</xdr:colOff>
      <xdr:row>1</xdr:row>
      <xdr:rowOff>389535</xdr:rowOff>
    </xdr:to>
    <xdr:sp macro="" textlink="">
      <xdr:nvSpPr>
        <xdr:cNvPr id="26" name="Back" descr="Click to return to tree" title="Back to Tree">
          <a:hlinkClick xmlns:r="http://schemas.openxmlformats.org/officeDocument/2006/relationships" r:id="rId3" tooltip="Click to return to tree"/>
        </xdr:cNvPr>
        <xdr:cNvSpPr/>
      </xdr:nvSpPr>
      <xdr:spPr>
        <a:xfrm>
          <a:off x="9910526"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xdr:from>
      <xdr:col>1</xdr:col>
      <xdr:colOff>11191</xdr:colOff>
      <xdr:row>8</xdr:row>
      <xdr:rowOff>108006</xdr:rowOff>
    </xdr:from>
    <xdr:to>
      <xdr:col>4</xdr:col>
      <xdr:colOff>14146</xdr:colOff>
      <xdr:row>9</xdr:row>
      <xdr:rowOff>1200</xdr:rowOff>
    </xdr:to>
    <xdr:grpSp>
      <xdr:nvGrpSpPr>
        <xdr:cNvPr id="25" name="Group 24" descr="&quot;&quot;" title="Branch connector artwork"/>
        <xdr:cNvGrpSpPr/>
      </xdr:nvGrpSpPr>
      <xdr:grpSpPr>
        <a:xfrm>
          <a:off x="709691" y="3060756"/>
          <a:ext cx="4490288" cy="83694"/>
          <a:chOff x="711590" y="2824479"/>
          <a:chExt cx="4469720" cy="223406"/>
        </a:xfrm>
      </xdr:grpSpPr>
      <xdr:cxnSp macro="">
        <xdr:nvCxnSpPr>
          <xdr:cNvPr id="2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0</xdr:rowOff>
    </xdr:from>
    <xdr:to>
      <xdr:col>1</xdr:col>
      <xdr:colOff>1160380</xdr:colOff>
      <xdr:row>30</xdr:row>
      <xdr:rowOff>914400</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51286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51285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30</xdr:row>
      <xdr:rowOff>0</xdr:rowOff>
    </xdr:from>
    <xdr:to>
      <xdr:col>1</xdr:col>
      <xdr:colOff>1160380</xdr:colOff>
      <xdr:row>30</xdr:row>
      <xdr:rowOff>914400</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 23" descr="&quot;&quot;" title="Mother's Parents"/>
        <xdr:cNvGrpSpPr/>
      </xdr:nvGrpSpPr>
      <xdr:grpSpPr>
        <a:xfrm>
          <a:off x="6305219" y="2245939"/>
          <a:ext cx="4450256" cy="549601"/>
          <a:chOff x="6305219" y="2245939"/>
          <a:chExt cx="4450256" cy="549601"/>
        </a:xfrm>
      </xdr:grpSpPr>
      <xdr:sp macro="" textlink="MGGGrandfather2">
        <xdr:nvSpPr>
          <xdr:cNvPr id="7"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Thomas Beggs</a:t>
            </a:fld>
            <a:endParaRPr lang="en-US" sz="1200" b="0">
              <a:solidFill>
                <a:schemeClr val="bg1"/>
              </a:solidFill>
              <a:latin typeface="+mj-lt"/>
              <a:ea typeface="+mn-ea"/>
              <a:cs typeface="+mn-cs"/>
            </a:endParaRPr>
          </a:p>
        </xdr:txBody>
      </xdr:sp>
      <xdr:sp macro="" textlink="MGGGrandmother2">
        <xdr:nvSpPr>
          <xdr:cNvPr id="8"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81BF6844-6379-46EA-8F61-2D40198B7392}" type="TxLink">
              <a:rPr lang="en-US" sz="1400" b="0" i="0" u="none" strike="noStrike">
                <a:solidFill>
                  <a:srgbClr val="FFFFFF"/>
                </a:solidFill>
                <a:latin typeface="Cambria"/>
                <a:ea typeface="+mn-ea"/>
                <a:cs typeface="+mn-cs"/>
              </a:rPr>
              <a:pPr marL="0" marR="0" indent="0" algn="ctr">
                <a:spcBef>
                  <a:spcPts val="0"/>
                </a:spcBef>
                <a:spcAft>
                  <a:spcPts val="0"/>
                </a:spcAft>
              </a:pPr>
              <a:t>Mary Jane Balance</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 8" descr="&quot;&quot;" title="Branch connector artwork"/>
        <xdr:cNvGrpSpPr/>
      </xdr:nvGrpSpPr>
      <xdr:grpSpPr>
        <a:xfrm>
          <a:off x="6297691" y="2849089"/>
          <a:ext cx="4469122" cy="83694"/>
          <a:chOff x="711590" y="2824479"/>
          <a:chExt cx="4469720" cy="223406"/>
        </a:xfrm>
      </xdr:grpSpPr>
      <xdr:cxnSp macro="">
        <xdr:nvCxnSpPr>
          <xdr:cNvPr id="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 22" descr="&quot;&quot;" title="Father's Parents"/>
        <xdr:cNvGrpSpPr/>
      </xdr:nvGrpSpPr>
      <xdr:grpSpPr>
        <a:xfrm>
          <a:off x="715611" y="2245941"/>
          <a:ext cx="4450929" cy="549601"/>
          <a:chOff x="715611" y="2245941"/>
          <a:chExt cx="4450929" cy="549601"/>
        </a:xfrm>
      </xdr:grpSpPr>
      <xdr:sp macro="" textlink="MGGGrandfather1">
        <xdr:nvSpPr>
          <xdr:cNvPr id="12" name="Grandfather" descr="&quot;&quot;" title="Father's fathe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David Henry Magee</a:t>
            </a:fld>
            <a:endParaRPr lang="en-US" sz="1100" b="0">
              <a:solidFill>
                <a:schemeClr val="bg1"/>
              </a:solidFill>
              <a:latin typeface="+mj-lt"/>
              <a:ea typeface="+mn-ea"/>
              <a:cs typeface="+mn-cs"/>
            </a:endParaRPr>
          </a:p>
        </xdr:txBody>
      </xdr:sp>
      <xdr:sp macro="" textlink="MGGGrandmother1">
        <xdr:nvSpPr>
          <xdr:cNvPr id="13"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E1CB17-38AD-45CD-B4E6-D56DDD2DEE7B}" type="TxLink">
              <a:rPr lang="en-US" sz="1400" b="0" i="0" u="none" strike="noStrike">
                <a:solidFill>
                  <a:srgbClr val="FFFFFF"/>
                </a:solidFill>
                <a:latin typeface="Cambria"/>
                <a:ea typeface="+mn-ea"/>
                <a:cs typeface="+mn-cs"/>
              </a:rPr>
              <a:pPr marL="0" marR="0" indent="0" algn="ctr">
                <a:spcBef>
                  <a:spcPts val="0"/>
                </a:spcBef>
                <a:spcAft>
                  <a:spcPts val="0"/>
                </a:spcAft>
              </a:pPr>
              <a:t>Martha Lattimer</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 13" descr="&quot;&quot;" title="Branch connector artwork"/>
        <xdr:cNvGrpSpPr/>
      </xdr:nvGrpSpPr>
      <xdr:grpSpPr>
        <a:xfrm>
          <a:off x="708082" y="2849091"/>
          <a:ext cx="4470729" cy="83694"/>
          <a:chOff x="711590" y="2824479"/>
          <a:chExt cx="4469720" cy="223406"/>
        </a:xfrm>
      </xdr:grpSpPr>
      <xdr:cxnSp macro="">
        <xdr:nvCxnSpPr>
          <xdr:cNvPr id="1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30</xdr:row>
      <xdr:rowOff>0</xdr:rowOff>
    </xdr:from>
    <xdr:to>
      <xdr:col>1</xdr:col>
      <xdr:colOff>1160380</xdr:colOff>
      <xdr:row>30</xdr:row>
      <xdr:rowOff>914400</xdr:rowOff>
    </xdr:to>
    <xdr:pic>
      <xdr:nvPicPr>
        <xdr:cNvPr id="2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7</xdr:col>
      <xdr:colOff>650110</xdr:colOff>
      <xdr:row>0</xdr:row>
      <xdr:rowOff>359973</xdr:rowOff>
    </xdr:from>
    <xdr:to>
      <xdr:col>7</xdr:col>
      <xdr:colOff>1465040</xdr:colOff>
      <xdr:row>1</xdr:row>
      <xdr:rowOff>389535</xdr:rowOff>
    </xdr:to>
    <xdr:sp macro="" textlink="">
      <xdr:nvSpPr>
        <xdr:cNvPr id="25" name="Back" descr="Click to return to tree" title="Back to Tree">
          <a:hlinkClick xmlns:r="http://schemas.openxmlformats.org/officeDocument/2006/relationships" r:id="rId3" tooltip="Click to return to tree"/>
        </xdr:cNvPr>
        <xdr:cNvSpPr/>
      </xdr:nvSpPr>
      <xdr:spPr>
        <a:xfrm>
          <a:off x="9910527"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245980</xdr:colOff>
      <xdr:row>32</xdr:row>
      <xdr:rowOff>52928</xdr:rowOff>
    </xdr:from>
    <xdr:to>
      <xdr:col>1</xdr:col>
      <xdr:colOff>1160380</xdr:colOff>
      <xdr:row>32</xdr:row>
      <xdr:rowOff>967328</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31</xdr:row>
      <xdr:rowOff>52239</xdr:rowOff>
    </xdr:from>
    <xdr:to>
      <xdr:col>1</xdr:col>
      <xdr:colOff>1160380</xdr:colOff>
      <xdr:row>31</xdr:row>
      <xdr:rowOff>966639</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33</xdr:row>
      <xdr:rowOff>49754</xdr:rowOff>
    </xdr:from>
    <xdr:to>
      <xdr:col>1</xdr:col>
      <xdr:colOff>1160380</xdr:colOff>
      <xdr:row>33</xdr:row>
      <xdr:rowOff>964154</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 23" descr="&quot;&quot;" title="Mother's Parents"/>
        <xdr:cNvGrpSpPr/>
      </xdr:nvGrpSpPr>
      <xdr:grpSpPr>
        <a:xfrm>
          <a:off x="6305219" y="2245939"/>
          <a:ext cx="4450256" cy="549601"/>
          <a:chOff x="6305219" y="2245939"/>
          <a:chExt cx="4450256" cy="549601"/>
        </a:xfrm>
      </xdr:grpSpPr>
      <xdr:sp macro="" textlink="MGGGrandfather4">
        <xdr:nvSpPr>
          <xdr:cNvPr id="7"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Thornton Simmons                                                                        B Sept 7, 1844</a:t>
            </a:fld>
            <a:endParaRPr lang="en-US" sz="1200" b="0">
              <a:solidFill>
                <a:schemeClr val="bg1"/>
              </a:solidFill>
              <a:latin typeface="+mj-lt"/>
              <a:ea typeface="+mn-ea"/>
              <a:cs typeface="+mn-cs"/>
            </a:endParaRPr>
          </a:p>
        </xdr:txBody>
      </xdr:sp>
      <xdr:sp macro="" textlink="MGGGrandmother4">
        <xdr:nvSpPr>
          <xdr:cNvPr id="8"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Louisa Richards                                                                             B Aug 25, 1851</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 8" descr="&quot;&quot;" title="Branch connector artwork"/>
        <xdr:cNvGrpSpPr/>
      </xdr:nvGrpSpPr>
      <xdr:grpSpPr>
        <a:xfrm>
          <a:off x="6297691" y="2849089"/>
          <a:ext cx="4469122" cy="83694"/>
          <a:chOff x="711590" y="2824479"/>
          <a:chExt cx="4469720" cy="223406"/>
        </a:xfrm>
      </xdr:grpSpPr>
      <xdr:cxnSp macro="">
        <xdr:nvCxnSpPr>
          <xdr:cNvPr id="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 22" descr="&quot;&quot;" title="Father's Parents"/>
        <xdr:cNvGrpSpPr/>
      </xdr:nvGrpSpPr>
      <xdr:grpSpPr>
        <a:xfrm>
          <a:off x="715611" y="2245941"/>
          <a:ext cx="4450929" cy="549601"/>
          <a:chOff x="715611" y="2245941"/>
          <a:chExt cx="4450929" cy="549601"/>
        </a:xfrm>
      </xdr:grpSpPr>
      <xdr:sp macro="" textlink="MGGGrandfather3">
        <xdr:nvSpPr>
          <xdr:cNvPr id="12" name="Grandfather" descr="&quot;&quot;" title="Father's fathe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George Murray                                                                                             B Jul 10, 1850 - D 1939</a:t>
            </a:fld>
            <a:endParaRPr lang="en-US" sz="1400" b="0">
              <a:solidFill>
                <a:schemeClr val="bg1"/>
              </a:solidFill>
              <a:latin typeface="+mj-lt"/>
              <a:ea typeface="+mn-ea"/>
              <a:cs typeface="+mn-cs"/>
            </a:endParaRPr>
          </a:p>
        </xdr:txBody>
      </xdr:sp>
      <xdr:sp macro="" textlink="MGGGrandmother3">
        <xdr:nvSpPr>
          <xdr:cNvPr id="13"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Elizabeth McRobbie                                                                       B Sept 28, 1851 -D Feb 13, 1875</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 13" descr="&quot;&quot;" title="Branch connector artwork"/>
        <xdr:cNvGrpSpPr/>
      </xdr:nvGrpSpPr>
      <xdr:grpSpPr>
        <a:xfrm>
          <a:off x="708082" y="2849091"/>
          <a:ext cx="4470729" cy="83694"/>
          <a:chOff x="711590" y="2824479"/>
          <a:chExt cx="4469720" cy="223406"/>
        </a:xfrm>
      </xdr:grpSpPr>
      <xdr:cxnSp macro="">
        <xdr:nvCxnSpPr>
          <xdr:cNvPr id="1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34</xdr:row>
      <xdr:rowOff>53988</xdr:rowOff>
    </xdr:from>
    <xdr:to>
      <xdr:col>1</xdr:col>
      <xdr:colOff>1160380</xdr:colOff>
      <xdr:row>34</xdr:row>
      <xdr:rowOff>968388</xdr:rowOff>
    </xdr:to>
    <xdr:pic>
      <xdr:nvPicPr>
        <xdr:cNvPr id="2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7</xdr:col>
      <xdr:colOff>660693</xdr:colOff>
      <xdr:row>0</xdr:row>
      <xdr:rowOff>359973</xdr:rowOff>
    </xdr:from>
    <xdr:to>
      <xdr:col>7</xdr:col>
      <xdr:colOff>1475623</xdr:colOff>
      <xdr:row>1</xdr:row>
      <xdr:rowOff>389535</xdr:rowOff>
    </xdr:to>
    <xdr:sp macro="" textlink="">
      <xdr:nvSpPr>
        <xdr:cNvPr id="25" name="Back" descr="Click to return to tree" title="Back to Tree">
          <a:hlinkClick xmlns:r="http://schemas.openxmlformats.org/officeDocument/2006/relationships" r:id="rId3" tooltip="Click to return to tree"/>
        </xdr:cNvPr>
        <xdr:cNvSpPr/>
      </xdr:nvSpPr>
      <xdr:spPr>
        <a:xfrm>
          <a:off x="9921110"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tables/table1.xml><?xml version="1.0" encoding="utf-8"?>
<table xmlns="http://schemas.openxmlformats.org/spreadsheetml/2006/main" id="1" name="ParentsChildren" displayName="ParentsChildren" ref="B28:I32" totalsRowShown="0" headerRowDxfId="71">
  <tableColumns count="8">
    <tableColumn id="1" name="CHILDREN"/>
    <tableColumn id="2" name="NAME" dataDxfId="70"/>
    <tableColumn id="4" name="RELATIONSHIP" dataDxfId="69"/>
    <tableColumn id="5" name="BIRTH" dataDxfId="68"/>
    <tableColumn id="9" name="BIRTH LOCATION" dataDxfId="67"/>
    <tableColumn id="7" name="DEATH" dataDxfId="66"/>
    <tableColumn id="3" name="DEATH LOCATION" dataDxfId="65"/>
    <tableColumn id="6" name="NOTES" dataDxfId="64"/>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10.xml><?xml version="1.0" encoding="utf-8"?>
<table xmlns="http://schemas.openxmlformats.org/spreadsheetml/2006/main" id="8" name="MaternalGrandparentsChildren512159" displayName="MaternalGrandparentsChildren512159" ref="B27:I36" totalsRowShown="0">
  <tableColumns count="8">
    <tableColumn id="1" name="CHILDREN"/>
    <tableColumn id="2" name="NAME" dataDxfId="13"/>
    <tableColumn id="4" name="RELATIONSHIP" dataDxfId="12"/>
    <tableColumn id="5" name="BIRTH" dataDxfId="11"/>
    <tableColumn id="9" name="BIRTH LOCATION" dataDxfId="10"/>
    <tableColumn id="7" name="DEATH" dataDxfId="9"/>
    <tableColumn id="3" name="DEATH LOCATION" dataDxfId="8"/>
    <tableColumn id="6" name="NOTES" dataDxfId="7"/>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11.xml><?xml version="1.0" encoding="utf-8"?>
<table xmlns="http://schemas.openxmlformats.org/spreadsheetml/2006/main" id="9" name="MaternalGrandparentsChildren5121510" displayName="MaternalGrandparentsChildren5121510" ref="B29:I38" totalsRowShown="0">
  <tableColumns count="8">
    <tableColumn id="1" name="CHILDREN"/>
    <tableColumn id="2" name="NAME" dataDxfId="6">
      <calculatedColumnFormula>MGrandmother</calculatedColumnFormula>
    </tableColumn>
    <tableColumn id="4" name="RELATIONSHIP" dataDxfId="5"/>
    <tableColumn id="5" name="BIRTH" dataDxfId="4"/>
    <tableColumn id="9" name="BIRTH LOCATION" dataDxfId="3"/>
    <tableColumn id="7" name="DEATH" dataDxfId="2"/>
    <tableColumn id="3" name="DEATH LOCATION" dataDxfId="1"/>
    <tableColumn id="6" name="NOTES" dataDxfId="0"/>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2.xml><?xml version="1.0" encoding="utf-8"?>
<table xmlns="http://schemas.openxmlformats.org/spreadsheetml/2006/main" id="2" name="PaternalGrandparentsChildren" displayName="PaternalGrandparentsChildren" ref="B29:H34" totalsRowShown="0">
  <tableColumns count="7">
    <tableColumn id="1" name="CHILDREN"/>
    <tableColumn id="2" name="NAME" dataDxfId="63"/>
    <tableColumn id="4" name="RELATIONSHIP" dataDxfId="62"/>
    <tableColumn id="5" name="BIRTH" dataDxfId="61"/>
    <tableColumn id="9" name="BIRTH LOCATION" dataDxfId="60"/>
    <tableColumn id="7" name="DEATH" dataDxfId="59"/>
    <tableColumn id="3" name="DEATH LOCATION" dataDxfId="58"/>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3.xml><?xml version="1.0" encoding="utf-8"?>
<table xmlns="http://schemas.openxmlformats.org/spreadsheetml/2006/main" id="3" name="MaternalGrandparentsChildren" displayName="MaternalGrandparentsChildren" ref="B29:H32" totalsRowShown="0">
  <tableColumns count="7">
    <tableColumn id="1" name="CHILDREN"/>
    <tableColumn id="2" name="NAME" dataDxfId="57">
      <calculatedColumnFormula>""&amp;Mother</calculatedColumnFormula>
    </tableColumn>
    <tableColumn id="4" name="RELATIONSHIP" dataDxfId="56"/>
    <tableColumn id="5" name="BIRTH" dataDxfId="55"/>
    <tableColumn id="9" name="BIRTH LOCATION" dataDxfId="54"/>
    <tableColumn id="7" name="DEATH" dataDxfId="53"/>
    <tableColumn id="3" name="DEATH LOCATION" dataDxfId="52"/>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4.xml><?xml version="1.0" encoding="utf-8"?>
<table xmlns="http://schemas.openxmlformats.org/spreadsheetml/2006/main" id="4" name="MaternalGrandparentsChildren5" displayName="MaternalGrandparentsChildren5" ref="B29:H42" totalsRowShown="0">
  <tableColumns count="7">
    <tableColumn id="1" name="CHILDREN"/>
    <tableColumn id="2" name="NAME" dataDxfId="51">
      <calculatedColumnFormula>PGrandfather</calculatedColumnFormula>
    </tableColumn>
    <tableColumn id="4" name="RELATIONSHIP" dataDxfId="50"/>
    <tableColumn id="5" name="BIRTH" dataDxfId="49"/>
    <tableColumn id="9" name="BIRTH LOCATION" dataDxfId="48"/>
    <tableColumn id="7" name="DEATH" dataDxfId="47"/>
    <tableColumn id="3" name="DEATH LOCATION" dataDxfId="46"/>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5.xml><?xml version="1.0" encoding="utf-8"?>
<table xmlns="http://schemas.openxmlformats.org/spreadsheetml/2006/main" id="12" name="MaternalGrandparentsChildren513" displayName="MaternalGrandparentsChildren513" ref="B29:H31" totalsRowShown="0">
  <tableColumns count="7">
    <tableColumn id="1" name="CHILDREN"/>
    <tableColumn id="2" name="NAME" dataDxfId="45">
      <calculatedColumnFormula>PGrandmother</calculatedColumnFormula>
    </tableColumn>
    <tableColumn id="4" name="RELATIONSHIP" dataDxfId="44"/>
    <tableColumn id="5" name="BIRTH" dataDxfId="43"/>
    <tableColumn id="9" name="BIRTH LOCATION" dataDxfId="42"/>
    <tableColumn id="7" name="DEATH" dataDxfId="41"/>
    <tableColumn id="3" name="DEATH LOCATION" dataDxfId="40"/>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6.xml><?xml version="1.0" encoding="utf-8"?>
<table xmlns="http://schemas.openxmlformats.org/spreadsheetml/2006/main" id="11" name="MaternalGrandparentsChildren512" displayName="MaternalGrandparentsChildren512" ref="B29:H30" totalsRowShown="0">
  <tableColumns count="7">
    <tableColumn id="1" name="CHILDREN"/>
    <tableColumn id="2" name="NAME" dataDxfId="39">
      <calculatedColumnFormula>MGrandfather</calculatedColumnFormula>
    </tableColumn>
    <tableColumn id="4" name="RELATIONSHIP" dataDxfId="38"/>
    <tableColumn id="5" name="BIRTH" dataDxfId="37"/>
    <tableColumn id="9" name="BIRTH LOCATION" dataDxfId="36"/>
    <tableColumn id="7" name="DEATH" dataDxfId="35"/>
    <tableColumn id="3" name="DEATH LOCATION" dataDxfId="34"/>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7.xml><?xml version="1.0" encoding="utf-8"?>
<table xmlns="http://schemas.openxmlformats.org/spreadsheetml/2006/main" id="14" name="MaternalGrandparentsChildren51215" displayName="MaternalGrandparentsChildren51215" ref="B31:H35" totalsRowShown="0">
  <tableColumns count="7">
    <tableColumn id="1" name="CHILDREN"/>
    <tableColumn id="2" name="NAME" dataDxfId="33">
      <calculatedColumnFormula>MGrandmother</calculatedColumnFormula>
    </tableColumn>
    <tableColumn id="4" name="RELATIONSHIP" dataDxfId="32"/>
    <tableColumn id="5" name="BIRTH" dataDxfId="31"/>
    <tableColumn id="9" name="BIRTH LOCATION" dataDxfId="30"/>
    <tableColumn id="7" name="DEATH" dataDxfId="29"/>
    <tableColumn id="3" name="DEATH LOCATION" dataDxfId="28"/>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8.xml><?xml version="1.0" encoding="utf-8"?>
<table xmlns="http://schemas.openxmlformats.org/spreadsheetml/2006/main" id="6" name="PaternalGrandparentsChildren7" displayName="PaternalGrandparentsChildren7" ref="B41:I52" totalsRowShown="0">
  <tableColumns count="8">
    <tableColumn id="1" name="CHILDREN"/>
    <tableColumn id="2" name="NAME" dataDxfId="27"/>
    <tableColumn id="4" name="RELATIONSHIP" dataDxfId="26"/>
    <tableColumn id="5" name="BIRTH" dataDxfId="25"/>
    <tableColumn id="9" name="BIRTH LOCATION" dataDxfId="24"/>
    <tableColumn id="7" name="DEATH" dataDxfId="23"/>
    <tableColumn id="3" name="DEATH LOCATION" dataDxfId="22"/>
    <tableColumn id="6" name="NOTES" dataDxfId="21"/>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9.xml><?xml version="1.0" encoding="utf-8"?>
<table xmlns="http://schemas.openxmlformats.org/spreadsheetml/2006/main" id="5" name="PaternalGrandparentsChildren76" displayName="PaternalGrandparentsChildren76" ref="B29:I36" totalsRowShown="0">
  <tableColumns count="8">
    <tableColumn id="1" name="CHILDREN"/>
    <tableColumn id="2" name="NAME" dataDxfId="20">
      <calculatedColumnFormula>'Family Tree'!L129</calculatedColumnFormula>
    </tableColumn>
    <tableColumn id="4" name="RELATIONSHIP" dataDxfId="19"/>
    <tableColumn id="5" name="BIRTH" dataDxfId="18"/>
    <tableColumn id="9" name="BIRTH LOCATION" dataDxfId="17"/>
    <tableColumn id="7" name="DEATH" dataDxfId="16"/>
    <tableColumn id="3" name="DEATH LOCATION" dataDxfId="15"/>
    <tableColumn id="6" name="NOTES" dataDxfId="14"/>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E141"/>
  <sheetViews>
    <sheetView showGridLines="0" tabSelected="1" topLeftCell="L91" zoomScale="55" zoomScaleNormal="55" zoomScalePageLayoutView="60" workbookViewId="0">
      <selection activeCell="L108" sqref="L108"/>
    </sheetView>
  </sheetViews>
  <sheetFormatPr defaultRowHeight="14.25" x14ac:dyDescent="0.2"/>
  <cols>
    <col min="1" max="1" width="41.875" customWidth="1"/>
    <col min="2" max="2" width="2.75" customWidth="1"/>
    <col min="3" max="3" width="41.875" style="59" customWidth="1"/>
    <col min="4" max="4" width="2.75" customWidth="1"/>
    <col min="5" max="5" width="36.5" style="3" customWidth="1"/>
    <col min="6" max="6" width="3.125" customWidth="1"/>
    <col min="7" max="7" width="3.125" style="17" customWidth="1"/>
    <col min="8" max="8" width="42.125" style="3" customWidth="1"/>
    <col min="9" max="9" width="3.125" customWidth="1"/>
    <col min="10" max="10" width="42.125" style="3" customWidth="1"/>
    <col min="11" max="11" width="3.125" customWidth="1"/>
    <col min="12" max="12" width="42.125" style="3" customWidth="1"/>
    <col min="13" max="14" width="3.125" customWidth="1"/>
    <col min="15" max="15" width="42.125" style="3" customWidth="1"/>
    <col min="16" max="16" width="3.125" style="3" customWidth="1"/>
    <col min="17" max="17" width="42.125" customWidth="1"/>
    <col min="18" max="18" width="3.125" style="17" customWidth="1"/>
    <col min="19" max="19" width="3.125" customWidth="1"/>
    <col min="20" max="20" width="39.875" customWidth="1"/>
    <col min="21" max="21" width="3.125" customWidth="1"/>
    <col min="22" max="22" width="41.875" customWidth="1"/>
    <col min="23" max="23" width="3.125" customWidth="1"/>
    <col min="24" max="24" width="41.875" customWidth="1"/>
    <col min="25" max="25" width="3.125" customWidth="1"/>
    <col min="26" max="26" width="41.875" customWidth="1"/>
    <col min="27" max="27" width="3.125" customWidth="1"/>
    <col min="28" max="28" width="41.875" customWidth="1"/>
    <col min="29" max="29" width="3.125" customWidth="1"/>
    <col min="30" max="30" width="41.875" customWidth="1"/>
    <col min="31" max="31" width="3.125" customWidth="1"/>
  </cols>
  <sheetData>
    <row r="2" spans="3:31" ht="56.25" customHeight="1" x14ac:dyDescent="0.75">
      <c r="C2" s="55" t="s">
        <v>65</v>
      </c>
      <c r="F2" s="211" t="s">
        <v>230</v>
      </c>
      <c r="G2" s="18"/>
      <c r="H2" s="18"/>
      <c r="I2" s="18"/>
      <c r="L2"/>
      <c r="O2"/>
      <c r="P2"/>
      <c r="Q2" s="2"/>
      <c r="R2" s="33"/>
    </row>
    <row r="3" spans="3:31" ht="41.25" customHeight="1" x14ac:dyDescent="0.2">
      <c r="E3" s="310" t="s">
        <v>5</v>
      </c>
      <c r="F3" s="311"/>
      <c r="G3" s="311"/>
      <c r="H3" s="311"/>
      <c r="I3" s="18"/>
      <c r="J3" s="17"/>
      <c r="L3"/>
      <c r="O3"/>
      <c r="P3"/>
      <c r="Q3" s="2"/>
      <c r="R3" s="33"/>
      <c r="AC3" s="72"/>
      <c r="AD3" s="286" t="s">
        <v>18</v>
      </c>
      <c r="AE3" s="286"/>
    </row>
    <row r="4" spans="3:31" ht="20.100000000000001" customHeight="1" x14ac:dyDescent="0.2">
      <c r="E4" s="51"/>
      <c r="F4" s="52"/>
      <c r="G4" s="95"/>
      <c r="H4" s="52"/>
      <c r="I4" s="18"/>
      <c r="J4" s="17"/>
      <c r="L4"/>
      <c r="O4"/>
      <c r="P4"/>
      <c r="Q4" s="2"/>
      <c r="R4" s="33"/>
      <c r="AC4" s="72"/>
    </row>
    <row r="5" spans="3:31" ht="41.25" customHeight="1" x14ac:dyDescent="0.2">
      <c r="E5" s="47"/>
      <c r="F5" s="48"/>
      <c r="G5" s="95"/>
      <c r="H5" s="48"/>
      <c r="I5" s="18"/>
      <c r="J5" s="17"/>
      <c r="L5"/>
      <c r="O5"/>
      <c r="P5"/>
      <c r="Q5" s="2"/>
      <c r="R5" s="33"/>
      <c r="AA5" s="100"/>
      <c r="AB5" s="287" t="s">
        <v>17</v>
      </c>
      <c r="AC5" s="287"/>
    </row>
    <row r="6" spans="3:31" ht="20.100000000000001" customHeight="1" x14ac:dyDescent="0.2">
      <c r="E6" s="51"/>
      <c r="F6" s="52"/>
      <c r="G6" s="95"/>
      <c r="H6" s="52"/>
      <c r="I6" s="18"/>
      <c r="J6" s="17"/>
      <c r="L6"/>
      <c r="O6"/>
      <c r="P6"/>
      <c r="Q6" s="2"/>
      <c r="R6" s="33"/>
      <c r="AA6" s="100"/>
      <c r="AB6" s="67"/>
      <c r="AC6" s="72"/>
    </row>
    <row r="7" spans="3:31" ht="41.25" customHeight="1" x14ac:dyDescent="0.35">
      <c r="E7" s="60"/>
      <c r="F7" s="52"/>
      <c r="G7" s="95"/>
      <c r="H7" s="52"/>
      <c r="I7" s="18"/>
      <c r="J7" s="17"/>
      <c r="L7"/>
      <c r="O7"/>
      <c r="P7"/>
      <c r="Q7" s="2"/>
      <c r="R7" s="33"/>
      <c r="Y7" s="76"/>
      <c r="Z7" s="300" t="s">
        <v>16</v>
      </c>
      <c r="AA7" s="300"/>
      <c r="AB7" s="68"/>
      <c r="AC7" s="72"/>
      <c r="AD7" s="286" t="s">
        <v>19</v>
      </c>
      <c r="AE7" s="286"/>
    </row>
    <row r="8" spans="3:31" ht="20.100000000000001" customHeight="1" x14ac:dyDescent="0.2">
      <c r="E8" s="51"/>
      <c r="F8" s="52"/>
      <c r="G8" s="95"/>
      <c r="H8" s="52"/>
      <c r="I8" s="18"/>
      <c r="J8" s="17"/>
      <c r="L8"/>
      <c r="O8"/>
      <c r="P8"/>
      <c r="Q8" s="2"/>
      <c r="R8" s="33"/>
      <c r="Y8" s="76"/>
      <c r="AA8" s="100"/>
    </row>
    <row r="9" spans="3:31" ht="41.25" customHeight="1" x14ac:dyDescent="0.2">
      <c r="E9" s="51"/>
      <c r="F9" s="52"/>
      <c r="G9" s="95"/>
      <c r="H9" s="52"/>
      <c r="I9" s="18"/>
      <c r="J9" s="17"/>
      <c r="L9"/>
      <c r="O9"/>
      <c r="P9"/>
      <c r="Q9" s="2"/>
      <c r="R9" s="33"/>
      <c r="W9" s="72"/>
      <c r="X9" s="301" t="s">
        <v>15</v>
      </c>
      <c r="Y9" s="301"/>
      <c r="AA9" s="100"/>
      <c r="AB9" s="287" t="s">
        <v>20</v>
      </c>
      <c r="AC9" s="287"/>
    </row>
    <row r="10" spans="3:31" ht="20.100000000000001" customHeight="1" x14ac:dyDescent="0.2">
      <c r="E10" s="51"/>
      <c r="F10" s="52"/>
      <c r="G10" s="95"/>
      <c r="H10" s="52"/>
      <c r="I10" s="18"/>
      <c r="J10" s="17"/>
      <c r="L10"/>
      <c r="O10"/>
      <c r="P10"/>
      <c r="Q10" s="2"/>
      <c r="R10" s="33"/>
      <c r="W10" s="72"/>
      <c r="Y10" s="76"/>
    </row>
    <row r="11" spans="3:31" ht="41.25" customHeight="1" x14ac:dyDescent="0.2">
      <c r="E11" s="51"/>
      <c r="F11" s="52"/>
      <c r="G11" s="95"/>
      <c r="H11" s="52"/>
      <c r="I11" s="18"/>
      <c r="J11" s="17"/>
      <c r="L11"/>
      <c r="O11"/>
      <c r="P11"/>
      <c r="Q11" s="2"/>
      <c r="R11" s="33"/>
      <c r="T11" s="68"/>
      <c r="U11" s="98"/>
      <c r="V11" s="291" t="s">
        <v>14</v>
      </c>
      <c r="W11" s="291"/>
      <c r="Y11" s="76"/>
      <c r="Z11" s="300" t="s">
        <v>21</v>
      </c>
      <c r="AA11" s="300"/>
    </row>
    <row r="12" spans="3:31" ht="20.100000000000001" customHeight="1" x14ac:dyDescent="0.2">
      <c r="E12" s="51"/>
      <c r="F12" s="52"/>
      <c r="G12" s="95"/>
      <c r="H12" s="52"/>
      <c r="I12" s="18"/>
      <c r="J12" s="17"/>
      <c r="L12"/>
      <c r="O12"/>
      <c r="P12"/>
      <c r="Q12" s="2"/>
      <c r="R12" s="33"/>
      <c r="T12" s="68"/>
      <c r="U12" s="98"/>
      <c r="W12" s="72"/>
    </row>
    <row r="13" spans="3:31" ht="41.25" customHeight="1" x14ac:dyDescent="0.2">
      <c r="E13" s="51"/>
      <c r="F13" s="52"/>
      <c r="G13" s="95"/>
      <c r="H13" s="52"/>
      <c r="I13" s="18"/>
      <c r="J13" s="17"/>
      <c r="L13"/>
      <c r="O13"/>
      <c r="P13"/>
      <c r="Q13" s="2"/>
      <c r="R13" s="33"/>
      <c r="T13" s="67"/>
      <c r="U13" s="98"/>
      <c r="W13" s="72"/>
      <c r="X13" s="301" t="s">
        <v>22</v>
      </c>
      <c r="Y13" s="301"/>
    </row>
    <row r="14" spans="3:31" ht="41.25" customHeight="1" x14ac:dyDescent="0.2">
      <c r="E14" s="63"/>
      <c r="F14" s="64"/>
      <c r="G14" s="95"/>
      <c r="H14" s="64"/>
      <c r="I14" s="18"/>
      <c r="J14" s="17"/>
      <c r="L14"/>
      <c r="O14"/>
      <c r="P14"/>
      <c r="Q14" s="2"/>
      <c r="R14" s="33"/>
      <c r="S14" s="76"/>
      <c r="T14" s="300" t="s">
        <v>13</v>
      </c>
      <c r="U14" s="300"/>
      <c r="V14" s="17"/>
      <c r="W14" s="33"/>
      <c r="X14" s="67"/>
      <c r="Y14" s="67"/>
    </row>
    <row r="15" spans="3:31" ht="41.25" customHeight="1" x14ac:dyDescent="0.2">
      <c r="E15" s="63"/>
      <c r="F15" s="64"/>
      <c r="G15" s="95"/>
      <c r="H15" s="64"/>
      <c r="I15" s="18"/>
      <c r="J15" s="17"/>
      <c r="L15"/>
      <c r="O15"/>
      <c r="P15"/>
      <c r="Q15" s="2"/>
      <c r="R15" s="33"/>
      <c r="S15" s="76"/>
      <c r="T15" s="67"/>
      <c r="U15" s="98"/>
      <c r="V15" s="17"/>
      <c r="W15" s="69"/>
      <c r="X15" s="301" t="s">
        <v>23</v>
      </c>
      <c r="Y15" s="301"/>
      <c r="AA15" s="2"/>
    </row>
    <row r="16" spans="3:31" ht="20.100000000000001" customHeight="1" x14ac:dyDescent="0.2">
      <c r="E16" s="47"/>
      <c r="F16" s="48"/>
      <c r="G16" s="95"/>
      <c r="H16" s="48"/>
      <c r="I16" s="18"/>
      <c r="J16" s="17"/>
      <c r="L16"/>
      <c r="O16"/>
      <c r="P16"/>
      <c r="Q16" s="2"/>
      <c r="R16" s="33"/>
      <c r="S16" s="76"/>
      <c r="U16" s="98"/>
      <c r="W16" s="70"/>
    </row>
    <row r="17" spans="3:25" ht="41.25" customHeight="1" x14ac:dyDescent="0.2">
      <c r="E17" s="51"/>
      <c r="F17" s="52"/>
      <c r="G17" s="95"/>
      <c r="H17" s="52"/>
      <c r="I17" s="18"/>
      <c r="J17" s="17"/>
      <c r="L17"/>
      <c r="O17"/>
      <c r="P17" s="78"/>
      <c r="Q17" s="290" t="s">
        <v>68</v>
      </c>
      <c r="R17" s="290"/>
      <c r="S17" s="290"/>
      <c r="U17" s="98"/>
      <c r="V17" s="291" t="s">
        <v>25</v>
      </c>
      <c r="W17" s="291"/>
    </row>
    <row r="18" spans="3:25" s="1" customFormat="1" ht="20.100000000000001" customHeight="1" x14ac:dyDescent="0.2">
      <c r="C18" s="61"/>
      <c r="E18" s="304"/>
      <c r="F18" s="304"/>
      <c r="G18" s="304"/>
      <c r="H18" s="304"/>
      <c r="I18" s="17"/>
      <c r="J18" s="17"/>
      <c r="K18"/>
      <c r="L18"/>
      <c r="M18"/>
      <c r="N18"/>
      <c r="O18"/>
      <c r="P18" s="75"/>
      <c r="Q18" s="4"/>
      <c r="R18" s="79"/>
      <c r="S18" s="77"/>
      <c r="W18" s="71"/>
    </row>
    <row r="19" spans="3:25" s="1" customFormat="1" ht="41.25" customHeight="1" x14ac:dyDescent="0.2">
      <c r="C19" s="61"/>
      <c r="E19" s="304"/>
      <c r="F19" s="304"/>
      <c r="G19" s="304"/>
      <c r="H19" s="304"/>
      <c r="I19" s="17"/>
      <c r="J19" s="17"/>
      <c r="K19"/>
      <c r="L19"/>
      <c r="M19" s="33"/>
      <c r="N19" s="33"/>
      <c r="O19" s="66"/>
      <c r="P19" s="75"/>
      <c r="Q19" s="4"/>
      <c r="R19" s="79"/>
      <c r="S19" s="77"/>
      <c r="W19" s="71"/>
      <c r="X19" s="301" t="s">
        <v>24</v>
      </c>
      <c r="Y19" s="301"/>
    </row>
    <row r="20" spans="3:25" s="1" customFormat="1" ht="41.25" customHeight="1" x14ac:dyDescent="0.2">
      <c r="C20" s="61"/>
      <c r="E20" s="304"/>
      <c r="F20" s="304"/>
      <c r="G20" s="304"/>
      <c r="H20" s="304"/>
      <c r="I20" s="17"/>
      <c r="J20" s="17"/>
      <c r="K20"/>
      <c r="N20" s="114"/>
      <c r="O20" s="309" t="s">
        <v>59</v>
      </c>
      <c r="P20" s="309"/>
      <c r="Q20" s="4"/>
      <c r="R20" s="79"/>
      <c r="S20" s="77"/>
      <c r="T20" s="300" t="s">
        <v>67</v>
      </c>
      <c r="U20" s="300"/>
    </row>
    <row r="21" spans="3:25" s="1" customFormat="1" ht="20.100000000000001" customHeight="1" x14ac:dyDescent="0.2">
      <c r="C21" s="61"/>
      <c r="E21" s="304"/>
      <c r="F21" s="304"/>
      <c r="G21" s="304"/>
      <c r="H21" s="304"/>
      <c r="I21" s="17"/>
      <c r="J21" s="17"/>
      <c r="K21"/>
      <c r="L21"/>
      <c r="M21" s="72"/>
      <c r="N21" s="2"/>
      <c r="O21" s="66"/>
      <c r="P21" s="78"/>
      <c r="Q21" s="4"/>
      <c r="R21" s="79"/>
      <c r="S21" s="4"/>
      <c r="T21" s="67"/>
      <c r="U21" s="67"/>
    </row>
    <row r="22" spans="3:25" s="1" customFormat="1" ht="41.25" customHeight="1" x14ac:dyDescent="0.2">
      <c r="C22" s="61"/>
      <c r="E22" s="304"/>
      <c r="F22" s="304"/>
      <c r="G22" s="304"/>
      <c r="H22" s="304"/>
      <c r="I22" s="17"/>
      <c r="J22" s="17"/>
      <c r="K22"/>
      <c r="L22"/>
      <c r="M22" s="72"/>
      <c r="N22" s="2"/>
      <c r="O22" s="66"/>
      <c r="P22" s="75"/>
      <c r="Q22" s="4"/>
      <c r="R22" s="79"/>
      <c r="S22" s="75"/>
      <c r="T22" s="300" t="s">
        <v>26</v>
      </c>
      <c r="U22" s="300"/>
    </row>
    <row r="23" spans="3:25" s="1" customFormat="1" ht="20.100000000000001" customHeight="1" x14ac:dyDescent="0.2">
      <c r="C23" s="61"/>
      <c r="E23" s="304"/>
      <c r="F23" s="304"/>
      <c r="G23" s="304"/>
      <c r="H23" s="304"/>
      <c r="I23" s="17"/>
      <c r="J23" s="17"/>
      <c r="K23"/>
      <c r="L23"/>
      <c r="M23" s="72"/>
      <c r="N23" s="2"/>
      <c r="O23" s="66"/>
      <c r="P23" s="78"/>
      <c r="Q23" s="4"/>
      <c r="R23" s="79"/>
      <c r="S23" s="75"/>
      <c r="T23" s="67"/>
      <c r="U23" s="67"/>
    </row>
    <row r="24" spans="3:25" s="1" customFormat="1" ht="41.25" customHeight="1" x14ac:dyDescent="0.2">
      <c r="C24" s="61"/>
      <c r="E24" s="304"/>
      <c r="F24" s="304"/>
      <c r="G24" s="304"/>
      <c r="H24" s="304"/>
      <c r="I24" s="17"/>
      <c r="J24" s="17"/>
      <c r="K24"/>
      <c r="L24"/>
      <c r="M24" s="72"/>
      <c r="N24" s="2"/>
      <c r="O24" s="251" t="s">
        <v>396</v>
      </c>
      <c r="P24" s="75"/>
      <c r="Q24" s="303" t="s">
        <v>69</v>
      </c>
      <c r="R24" s="303"/>
      <c r="S24" s="303"/>
    </row>
    <row r="25" spans="3:25" s="1" customFormat="1" ht="20.100000000000001" customHeight="1" x14ac:dyDescent="0.2">
      <c r="C25" s="61"/>
      <c r="E25" s="65"/>
      <c r="F25" s="65"/>
      <c r="G25" s="85"/>
      <c r="H25" s="65"/>
      <c r="I25" s="17"/>
      <c r="J25" s="17"/>
      <c r="K25"/>
      <c r="L25"/>
      <c r="M25" s="72"/>
      <c r="N25" s="2"/>
      <c r="O25" s="66"/>
      <c r="P25" s="66"/>
      <c r="Q25" s="66"/>
      <c r="R25" s="254"/>
      <c r="S25" s="78"/>
    </row>
    <row r="26" spans="3:25" s="1" customFormat="1" ht="41.25" customHeight="1" x14ac:dyDescent="0.2">
      <c r="C26" s="61"/>
      <c r="E26"/>
      <c r="F26"/>
      <c r="G26" s="17"/>
      <c r="H26"/>
      <c r="I26" s="2"/>
      <c r="J26" s="2"/>
      <c r="K26" s="82"/>
      <c r="L26" s="292" t="s">
        <v>71</v>
      </c>
      <c r="M26" s="293"/>
      <c r="N26" s="54"/>
      <c r="O26"/>
      <c r="P26"/>
      <c r="Q26" s="4"/>
      <c r="R26" s="79"/>
      <c r="S26" s="75"/>
      <c r="T26" s="300" t="s">
        <v>27</v>
      </c>
      <c r="U26" s="300"/>
    </row>
    <row r="27" spans="3:25" s="1" customFormat="1" ht="20.100000000000001" customHeight="1" x14ac:dyDescent="0.2">
      <c r="C27" s="61"/>
      <c r="E27"/>
      <c r="F27"/>
      <c r="G27" s="17"/>
      <c r="H27"/>
      <c r="I27"/>
      <c r="J27"/>
      <c r="K27" s="82"/>
      <c r="L27" s="245"/>
      <c r="M27" s="72"/>
      <c r="N27" s="2"/>
      <c r="O27" s="17"/>
      <c r="P27" s="17"/>
      <c r="Q27" s="79"/>
      <c r="R27" s="79"/>
      <c r="S27" s="79"/>
      <c r="T27" s="67"/>
      <c r="U27" s="67"/>
    </row>
    <row r="28" spans="3:25" s="1" customFormat="1" ht="41.25" customHeight="1" x14ac:dyDescent="0.2">
      <c r="C28" s="61"/>
      <c r="E28"/>
      <c r="F28"/>
      <c r="G28" s="17"/>
      <c r="H28"/>
      <c r="I28"/>
      <c r="J28"/>
      <c r="K28" s="82"/>
      <c r="L28" s="236" t="s">
        <v>397</v>
      </c>
      <c r="M28" s="72"/>
      <c r="N28" s="2"/>
      <c r="O28" s="17"/>
      <c r="P28" s="80"/>
      <c r="Q28" s="303" t="s">
        <v>111</v>
      </c>
      <c r="R28" s="303"/>
      <c r="S28" s="303"/>
      <c r="T28" s="67"/>
      <c r="U28" s="67"/>
    </row>
    <row r="29" spans="3:25" s="1" customFormat="1" ht="20.100000000000001" customHeight="1" x14ac:dyDescent="0.2">
      <c r="C29" s="61"/>
      <c r="E29"/>
      <c r="F29"/>
      <c r="G29" s="17"/>
      <c r="H29"/>
      <c r="I29"/>
      <c r="J29"/>
      <c r="K29" s="82"/>
      <c r="L29" s="66"/>
      <c r="M29" s="72"/>
      <c r="N29" s="2"/>
      <c r="O29"/>
      <c r="P29" s="80"/>
      <c r="Q29" s="4"/>
      <c r="R29" s="79"/>
      <c r="S29" s="4"/>
      <c r="T29" s="67"/>
      <c r="U29" s="67"/>
    </row>
    <row r="30" spans="3:25" s="1" customFormat="1" ht="41.25" customHeight="1" x14ac:dyDescent="0.2">
      <c r="C30" s="61"/>
      <c r="E30"/>
      <c r="F30"/>
      <c r="G30" s="17"/>
      <c r="H30"/>
      <c r="I30"/>
      <c r="J30"/>
      <c r="K30" s="82"/>
      <c r="L30"/>
      <c r="M30" s="72"/>
      <c r="N30" s="114"/>
      <c r="O30" s="309" t="s">
        <v>112</v>
      </c>
      <c r="P30" s="309"/>
      <c r="Q30" s="250" t="s">
        <v>395</v>
      </c>
      <c r="R30" s="271"/>
      <c r="T30" s="314"/>
      <c r="U30" s="314"/>
    </row>
    <row r="31" spans="3:25" s="1" customFormat="1" ht="20.100000000000001" customHeight="1" x14ac:dyDescent="0.2">
      <c r="C31" s="61"/>
      <c r="E31"/>
      <c r="F31"/>
      <c r="G31" s="17"/>
      <c r="H31"/>
      <c r="I31"/>
      <c r="J31"/>
      <c r="K31" s="82"/>
      <c r="L31"/>
      <c r="M31" s="2"/>
      <c r="N31" s="2"/>
      <c r="O31" s="245" t="s">
        <v>394</v>
      </c>
      <c r="P31" s="80"/>
      <c r="Q31" s="4"/>
      <c r="R31" s="79"/>
      <c r="T31" s="67"/>
      <c r="U31" s="67"/>
    </row>
    <row r="32" spans="3:25" s="1" customFormat="1" ht="41.25" customHeight="1" x14ac:dyDescent="0.2">
      <c r="C32" s="61"/>
      <c r="E32"/>
      <c r="F32"/>
      <c r="G32" s="17"/>
      <c r="H32"/>
      <c r="I32"/>
      <c r="J32"/>
      <c r="K32" s="82"/>
      <c r="L32"/>
      <c r="M32" s="2"/>
      <c r="N32" s="2"/>
      <c r="O32" s="66"/>
      <c r="P32" s="80"/>
      <c r="Q32" s="303" t="s">
        <v>463</v>
      </c>
      <c r="R32" s="303"/>
      <c r="S32" s="303"/>
      <c r="T32" s="67"/>
      <c r="U32" s="67"/>
    </row>
    <row r="33" spans="3:25" s="1" customFormat="1" ht="41.25" customHeight="1" x14ac:dyDescent="0.2">
      <c r="C33" s="61"/>
      <c r="E33"/>
      <c r="F33"/>
      <c r="G33" s="17"/>
      <c r="H33"/>
      <c r="I33" s="92"/>
      <c r="J33" s="298" t="s">
        <v>102</v>
      </c>
      <c r="K33" s="299"/>
      <c r="L33" s="252" t="s">
        <v>398</v>
      </c>
      <c r="M33"/>
      <c r="N33"/>
      <c r="O33"/>
      <c r="P33"/>
      <c r="Q33" s="17"/>
      <c r="R33" s="17"/>
    </row>
    <row r="34" spans="3:25" s="1" customFormat="1" ht="41.25" customHeight="1" x14ac:dyDescent="0.2">
      <c r="C34" s="61"/>
      <c r="E34"/>
      <c r="F34"/>
      <c r="G34" s="17"/>
      <c r="H34"/>
      <c r="I34" s="92"/>
      <c r="J34" s="81"/>
      <c r="K34" s="82"/>
      <c r="L34"/>
      <c r="M34" s="74"/>
      <c r="N34" s="114"/>
      <c r="O34" s="309" t="s">
        <v>29</v>
      </c>
      <c r="P34" s="309"/>
      <c r="Q34"/>
      <c r="R34" s="17"/>
    </row>
    <row r="35" spans="3:25" s="1" customFormat="1" ht="20.100000000000001" customHeight="1" x14ac:dyDescent="0.2">
      <c r="C35" s="61"/>
      <c r="E35"/>
      <c r="F35"/>
      <c r="G35" s="17"/>
      <c r="H35"/>
      <c r="I35" s="92"/>
      <c r="J35"/>
      <c r="K35" s="82"/>
      <c r="L35"/>
      <c r="M35" s="74"/>
      <c r="N35" s="2"/>
      <c r="Q35" s="4"/>
      <c r="R35" s="79"/>
    </row>
    <row r="36" spans="3:25" s="1" customFormat="1" ht="63.75" customHeight="1" x14ac:dyDescent="0.2">
      <c r="C36" s="61"/>
      <c r="E36"/>
      <c r="F36"/>
      <c r="G36" s="17"/>
      <c r="H36" s="307" t="s">
        <v>108</v>
      </c>
      <c r="I36" s="308"/>
      <c r="J36"/>
      <c r="K36" s="82"/>
      <c r="L36" s="292" t="s">
        <v>115</v>
      </c>
      <c r="M36" s="293"/>
      <c r="N36" s="54"/>
      <c r="O36"/>
      <c r="P36" s="80"/>
      <c r="Q36" s="303" t="s">
        <v>31</v>
      </c>
      <c r="R36" s="303"/>
      <c r="S36" s="303"/>
    </row>
    <row r="37" spans="3:25" s="1" customFormat="1" ht="20.100000000000001" customHeight="1" x14ac:dyDescent="0.2">
      <c r="C37" s="61"/>
      <c r="E37"/>
      <c r="F37"/>
      <c r="G37" s="17"/>
      <c r="H37"/>
      <c r="I37" s="92"/>
      <c r="J37"/>
      <c r="K37" s="2"/>
      <c r="L37" s="66"/>
      <c r="M37" s="74"/>
      <c r="N37" s="2"/>
      <c r="O37"/>
      <c r="P37" s="80"/>
      <c r="Q37"/>
      <c r="R37" s="17"/>
    </row>
    <row r="38" spans="3:25" s="1" customFormat="1" ht="41.25" customHeight="1" x14ac:dyDescent="0.2">
      <c r="C38" s="61"/>
      <c r="E38"/>
      <c r="F38"/>
      <c r="G38" s="17"/>
      <c r="H38" s="307" t="s">
        <v>109</v>
      </c>
      <c r="I38" s="308"/>
      <c r="J38"/>
      <c r="K38" s="2"/>
      <c r="L38"/>
      <c r="M38" s="74"/>
      <c r="N38" s="114"/>
      <c r="O38" s="309" t="s">
        <v>30</v>
      </c>
      <c r="P38" s="309"/>
      <c r="Q38" s="4"/>
      <c r="R38" s="79"/>
    </row>
    <row r="39" spans="3:25" s="1" customFormat="1" ht="20.100000000000001" customHeight="1" x14ac:dyDescent="0.2">
      <c r="C39" s="61"/>
      <c r="E39"/>
      <c r="F39"/>
      <c r="G39" s="17"/>
      <c r="H39"/>
      <c r="I39" s="92"/>
      <c r="J39"/>
      <c r="K39" s="2"/>
      <c r="L39"/>
      <c r="M39" s="2"/>
      <c r="N39" s="2"/>
      <c r="O39" s="66"/>
      <c r="P39" s="80"/>
      <c r="Q39" s="4"/>
      <c r="R39" s="79"/>
    </row>
    <row r="40" spans="3:25" s="1" customFormat="1" ht="41.25" customHeight="1" x14ac:dyDescent="0.25">
      <c r="C40" s="61"/>
      <c r="E40" s="2"/>
      <c r="F40" s="53"/>
      <c r="G40" s="128"/>
      <c r="H40" s="305" t="s">
        <v>297</v>
      </c>
      <c r="I40" s="306"/>
      <c r="J40"/>
      <c r="K40" s="2"/>
      <c r="L40"/>
      <c r="M40"/>
      <c r="N40"/>
      <c r="O40"/>
      <c r="P40" s="80"/>
      <c r="Q40" s="303" t="s">
        <v>32</v>
      </c>
      <c r="R40" s="303"/>
      <c r="S40" s="303"/>
      <c r="X40" s="58"/>
      <c r="Y40" s="4"/>
    </row>
    <row r="41" spans="3:25" s="1" customFormat="1" ht="41.25" customHeight="1" x14ac:dyDescent="0.2">
      <c r="C41" s="61"/>
      <c r="E41" s="2"/>
      <c r="F41" s="53"/>
      <c r="G41" s="33"/>
      <c r="H41" s="58"/>
      <c r="I41" s="92"/>
      <c r="J41"/>
      <c r="K41" s="2"/>
      <c r="L41"/>
      <c r="M41"/>
      <c r="N41"/>
      <c r="O41"/>
      <c r="P41" s="54"/>
      <c r="Q41" s="66"/>
      <c r="R41" s="254"/>
      <c r="S41" s="66"/>
      <c r="X41" s="58"/>
      <c r="Y41" s="4"/>
    </row>
    <row r="42" spans="3:25" s="1" customFormat="1" ht="41.25" customHeight="1" x14ac:dyDescent="0.2">
      <c r="C42" s="61"/>
      <c r="E42" s="2"/>
      <c r="F42" s="53"/>
      <c r="G42" s="33"/>
      <c r="H42" s="307" t="s">
        <v>110</v>
      </c>
      <c r="I42" s="308"/>
      <c r="J42"/>
      <c r="K42" s="2"/>
      <c r="L42"/>
      <c r="M42"/>
      <c r="N42"/>
      <c r="O42"/>
      <c r="P42" s="54"/>
      <c r="Q42" s="66"/>
      <c r="R42" s="254"/>
      <c r="S42" s="76"/>
      <c r="T42" s="300" t="s">
        <v>36</v>
      </c>
      <c r="U42" s="300"/>
      <c r="X42" s="58"/>
      <c r="Y42" s="4"/>
    </row>
    <row r="43" spans="3:25" s="1" customFormat="1" ht="20.100000000000001" customHeight="1" x14ac:dyDescent="0.2">
      <c r="C43" s="61"/>
      <c r="E43" s="2"/>
      <c r="F43" s="53"/>
      <c r="G43" s="33"/>
      <c r="H43" s="58"/>
      <c r="I43" s="92"/>
      <c r="J43"/>
      <c r="K43" s="2"/>
      <c r="L43"/>
      <c r="M43"/>
      <c r="N43"/>
      <c r="O43"/>
      <c r="P43" s="54"/>
      <c r="Q43" s="66"/>
      <c r="R43" s="254"/>
      <c r="S43" s="76"/>
      <c r="X43" s="58"/>
      <c r="Y43" s="4"/>
    </row>
    <row r="44" spans="3:25" s="1" customFormat="1" ht="41.25" customHeight="1" x14ac:dyDescent="0.2">
      <c r="C44" s="61"/>
      <c r="E44" s="2"/>
      <c r="F44" s="53"/>
      <c r="G44" s="33"/>
      <c r="H44" s="307" t="s">
        <v>113</v>
      </c>
      <c r="I44" s="308"/>
      <c r="J44"/>
      <c r="K44" s="2"/>
      <c r="L44"/>
      <c r="M44"/>
      <c r="N44"/>
      <c r="O44"/>
      <c r="P44" s="75"/>
      <c r="Q44" s="303" t="s">
        <v>35</v>
      </c>
      <c r="R44" s="303"/>
      <c r="S44" s="303"/>
      <c r="X44" s="58"/>
      <c r="Y44" s="4"/>
    </row>
    <row r="45" spans="3:25" s="1" customFormat="1" ht="20.100000000000001" customHeight="1" x14ac:dyDescent="0.2">
      <c r="C45" s="61"/>
      <c r="E45" s="2"/>
      <c r="F45" s="53"/>
      <c r="G45" s="33"/>
      <c r="H45" s="58"/>
      <c r="I45" s="92"/>
      <c r="J45"/>
      <c r="K45" s="2"/>
      <c r="L45"/>
      <c r="M45"/>
      <c r="N45"/>
      <c r="O45"/>
      <c r="P45" s="75"/>
      <c r="Q45" s="66"/>
      <c r="R45" s="254"/>
      <c r="S45" s="76"/>
      <c r="X45" s="58"/>
      <c r="Y45" s="4"/>
    </row>
    <row r="46" spans="3:25" s="1" customFormat="1" ht="41.25" customHeight="1" x14ac:dyDescent="0.2">
      <c r="C46" s="61"/>
      <c r="E46" s="2"/>
      <c r="F46" s="53"/>
      <c r="G46" s="96"/>
      <c r="H46" s="58"/>
      <c r="I46" s="92"/>
      <c r="J46"/>
      <c r="K46" s="2"/>
      <c r="L46"/>
      <c r="M46" s="80"/>
      <c r="N46" s="115"/>
      <c r="O46" s="309" t="s">
        <v>34</v>
      </c>
      <c r="P46" s="309"/>
      <c r="Q46" s="4"/>
      <c r="R46" s="79"/>
      <c r="S46" s="76"/>
      <c r="T46" s="300" t="s">
        <v>37</v>
      </c>
      <c r="U46" s="300"/>
      <c r="X46" s="58"/>
      <c r="Y46" s="4"/>
    </row>
    <row r="47" spans="3:25" s="1" customFormat="1" ht="20.100000000000001" customHeight="1" x14ac:dyDescent="0.2">
      <c r="C47" s="61"/>
      <c r="E47" s="2"/>
      <c r="F47" s="53"/>
      <c r="G47" s="96"/>
      <c r="H47"/>
      <c r="I47" s="92"/>
      <c r="J47"/>
      <c r="K47" s="2"/>
      <c r="L47"/>
      <c r="M47" s="80"/>
      <c r="N47" s="54"/>
      <c r="O47" s="66"/>
      <c r="P47" s="75"/>
      <c r="Q47" s="4"/>
      <c r="R47" s="79"/>
      <c r="S47" s="2"/>
      <c r="T47" s="67"/>
      <c r="U47" s="67"/>
      <c r="X47" s="58"/>
      <c r="Y47" s="4"/>
    </row>
    <row r="48" spans="3:25" s="1" customFormat="1" ht="41.25" customHeight="1" x14ac:dyDescent="0.2">
      <c r="C48" s="61"/>
      <c r="E48" s="2"/>
      <c r="F48" s="53"/>
      <c r="G48" s="96"/>
      <c r="H48"/>
      <c r="I48" s="92"/>
      <c r="J48"/>
      <c r="K48" s="2"/>
      <c r="L48"/>
      <c r="M48" s="80"/>
      <c r="N48" s="54"/>
      <c r="O48" s="66"/>
      <c r="P48" s="75"/>
      <c r="Q48" s="4"/>
      <c r="R48" s="79"/>
      <c r="S48" s="75"/>
      <c r="T48" s="300" t="s">
        <v>39</v>
      </c>
      <c r="U48" s="300"/>
      <c r="X48" s="58"/>
      <c r="Y48" s="4"/>
    </row>
    <row r="49" spans="3:25" s="1" customFormat="1" ht="20.100000000000001" customHeight="1" x14ac:dyDescent="0.2">
      <c r="C49" s="61"/>
      <c r="E49" s="2"/>
      <c r="F49" s="53"/>
      <c r="G49" s="96"/>
      <c r="H49"/>
      <c r="I49" s="92"/>
      <c r="J49"/>
      <c r="K49" s="2"/>
      <c r="L49"/>
      <c r="M49" s="80"/>
      <c r="N49" s="54"/>
      <c r="O49" s="66"/>
      <c r="P49" s="75"/>
      <c r="Q49" s="4"/>
      <c r="R49" s="79"/>
      <c r="S49" s="75"/>
      <c r="T49" s="67"/>
      <c r="U49" s="67"/>
      <c r="X49" s="58"/>
      <c r="Y49" s="4"/>
    </row>
    <row r="50" spans="3:25" s="1" customFormat="1" ht="41.25" customHeight="1" x14ac:dyDescent="0.2">
      <c r="C50" s="61"/>
      <c r="E50" s="2"/>
      <c r="F50" s="53"/>
      <c r="G50" s="96"/>
      <c r="H50"/>
      <c r="I50" s="92"/>
      <c r="J50"/>
      <c r="K50" s="2"/>
      <c r="M50" s="80"/>
      <c r="N50" s="54"/>
      <c r="O50" s="66"/>
      <c r="P50" s="66"/>
      <c r="Q50" s="303" t="s">
        <v>38</v>
      </c>
      <c r="R50" s="303"/>
      <c r="S50" s="303"/>
      <c r="T50" s="67"/>
      <c r="U50" s="67"/>
      <c r="X50" s="58"/>
      <c r="Y50" s="4"/>
    </row>
    <row r="51" spans="3:25" s="1" customFormat="1" ht="41.25" customHeight="1" x14ac:dyDescent="0.2">
      <c r="C51" s="61"/>
      <c r="E51" s="2"/>
      <c r="F51" s="50"/>
      <c r="G51" s="33"/>
      <c r="H51"/>
      <c r="I51" s="92"/>
      <c r="J51"/>
      <c r="K51" s="83"/>
      <c r="L51" s="293" t="s">
        <v>116</v>
      </c>
      <c r="M51" s="293"/>
      <c r="N51" s="54"/>
      <c r="O51"/>
      <c r="P51"/>
      <c r="Q51"/>
      <c r="R51" s="17"/>
      <c r="S51" s="75"/>
      <c r="X51" s="58"/>
      <c r="Y51" s="4"/>
    </row>
    <row r="52" spans="3:25" s="1" customFormat="1" ht="41.25" customHeight="1" x14ac:dyDescent="0.2">
      <c r="C52" s="61"/>
      <c r="E52" s="2"/>
      <c r="F52" s="50"/>
      <c r="G52" s="33"/>
      <c r="H52"/>
      <c r="I52" s="92"/>
      <c r="J52"/>
      <c r="K52" s="83"/>
      <c r="L52" s="54"/>
      <c r="M52" s="80"/>
      <c r="N52" s="54"/>
      <c r="O52"/>
      <c r="P52"/>
      <c r="Q52"/>
      <c r="R52" s="17"/>
      <c r="S52" s="75"/>
      <c r="T52" s="300" t="s">
        <v>40</v>
      </c>
      <c r="U52" s="300"/>
      <c r="X52" s="58"/>
      <c r="Y52" s="4"/>
    </row>
    <row r="53" spans="3:25" s="1" customFormat="1" ht="20.100000000000001" customHeight="1" x14ac:dyDescent="0.2">
      <c r="C53" s="61"/>
      <c r="E53" s="2"/>
      <c r="F53" s="50"/>
      <c r="G53" s="33"/>
      <c r="H53"/>
      <c r="I53" s="92"/>
      <c r="J53"/>
      <c r="K53" s="83"/>
      <c r="L53" s="54"/>
      <c r="M53" s="80"/>
      <c r="N53" s="54"/>
      <c r="O53"/>
      <c r="P53"/>
      <c r="Q53"/>
      <c r="R53" s="17"/>
      <c r="S53" s="79"/>
      <c r="T53" s="73"/>
      <c r="U53" s="73"/>
      <c r="X53" s="58"/>
      <c r="Y53" s="4"/>
    </row>
    <row r="54" spans="3:25" s="1" customFormat="1" ht="41.25" customHeight="1" x14ac:dyDescent="0.2">
      <c r="C54" s="61"/>
      <c r="E54" s="2"/>
      <c r="F54" s="50"/>
      <c r="G54" s="33"/>
      <c r="H54"/>
      <c r="I54" s="92"/>
      <c r="J54"/>
      <c r="K54" s="83"/>
      <c r="L54" s="54"/>
      <c r="M54" s="80"/>
      <c r="N54" s="54"/>
      <c r="O54"/>
      <c r="P54" s="80"/>
      <c r="Q54" s="303" t="s">
        <v>42</v>
      </c>
      <c r="R54" s="303"/>
      <c r="S54" s="303"/>
      <c r="T54" s="67"/>
      <c r="U54" s="67"/>
      <c r="X54" s="58"/>
      <c r="Y54" s="4"/>
    </row>
    <row r="55" spans="3:25" s="1" customFormat="1" ht="20.100000000000001" customHeight="1" x14ac:dyDescent="0.2">
      <c r="C55" s="61"/>
      <c r="E55" s="2"/>
      <c r="F55" s="50"/>
      <c r="G55" s="33"/>
      <c r="H55"/>
      <c r="I55" s="92"/>
      <c r="J55"/>
      <c r="K55" s="83"/>
      <c r="L55" s="54"/>
      <c r="M55" s="80"/>
      <c r="N55" s="54"/>
      <c r="O55"/>
      <c r="P55" s="80"/>
      <c r="Q55"/>
      <c r="R55" s="17"/>
      <c r="S55" s="4"/>
      <c r="X55" s="58"/>
      <c r="Y55" s="4"/>
    </row>
    <row r="56" spans="3:25" s="1" customFormat="1" ht="41.25" customHeight="1" x14ac:dyDescent="0.2">
      <c r="C56" s="61"/>
      <c r="E56" s="2"/>
      <c r="F56" s="50"/>
      <c r="G56" s="33"/>
      <c r="H56"/>
      <c r="I56" s="92"/>
      <c r="J56"/>
      <c r="K56" s="83"/>
      <c r="L56"/>
      <c r="M56" s="80"/>
      <c r="N56" s="115"/>
      <c r="O56" s="309" t="s">
        <v>41</v>
      </c>
      <c r="P56" s="309"/>
      <c r="Q56" s="4"/>
      <c r="R56" s="79"/>
      <c r="S56" s="75"/>
      <c r="T56" s="300" t="s">
        <v>44</v>
      </c>
      <c r="U56" s="300"/>
    </row>
    <row r="57" spans="3:25" s="1" customFormat="1" ht="20.100000000000001" customHeight="1" x14ac:dyDescent="0.2">
      <c r="C57" s="61"/>
      <c r="E57" s="2"/>
      <c r="F57" s="50"/>
      <c r="G57" s="33"/>
      <c r="H57"/>
      <c r="I57" s="92"/>
      <c r="J57"/>
      <c r="K57" s="83"/>
      <c r="L57"/>
      <c r="M57" s="54"/>
      <c r="N57" s="54"/>
      <c r="O57" s="66"/>
      <c r="P57" s="80"/>
      <c r="Q57" s="4"/>
      <c r="R57" s="79"/>
      <c r="S57" s="75"/>
      <c r="X57" s="58"/>
      <c r="Y57" s="4"/>
    </row>
    <row r="58" spans="3:25" s="1" customFormat="1" ht="41.25" customHeight="1" x14ac:dyDescent="0.3">
      <c r="C58" s="61"/>
      <c r="E58" s="288" t="s">
        <v>469</v>
      </c>
      <c r="F58" s="289"/>
      <c r="G58" s="94"/>
      <c r="H58"/>
      <c r="I58" s="92"/>
      <c r="J58" s="296" t="s">
        <v>33</v>
      </c>
      <c r="K58" s="297"/>
      <c r="M58"/>
      <c r="N58"/>
      <c r="O58"/>
      <c r="P58" s="80"/>
      <c r="Q58" s="303" t="s">
        <v>43</v>
      </c>
      <c r="R58" s="303"/>
      <c r="S58" s="303"/>
      <c r="U58" s="98"/>
      <c r="V58" s="291" t="s">
        <v>211</v>
      </c>
      <c r="W58" s="291"/>
    </row>
    <row r="59" spans="3:25" s="88" customFormat="1" ht="41.25" customHeight="1" x14ac:dyDescent="0.2">
      <c r="C59" s="89"/>
      <c r="E59" s="86"/>
      <c r="F59" s="87"/>
      <c r="G59" s="94"/>
      <c r="H59" s="17"/>
      <c r="I59" s="33"/>
      <c r="J59" s="73"/>
      <c r="K59" s="83"/>
      <c r="L59" s="17"/>
      <c r="M59" s="17"/>
      <c r="N59" s="17"/>
      <c r="O59" s="17"/>
      <c r="P59" s="54"/>
      <c r="Q59" s="66"/>
      <c r="R59" s="254"/>
      <c r="S59" s="66"/>
      <c r="U59" s="98"/>
    </row>
    <row r="60" spans="3:25" s="88" customFormat="1" ht="41.25" customHeight="1" x14ac:dyDescent="0.2">
      <c r="C60" s="89"/>
      <c r="E60" s="86"/>
      <c r="F60" s="87"/>
      <c r="G60" s="94"/>
      <c r="H60" s="17"/>
      <c r="I60" s="33"/>
      <c r="J60" s="73"/>
      <c r="K60" s="83"/>
      <c r="L60" s="17"/>
      <c r="M60" s="17"/>
      <c r="N60" s="17"/>
      <c r="O60" s="17"/>
      <c r="P60" s="54"/>
      <c r="Q60" s="66"/>
      <c r="R60" s="254"/>
      <c r="S60" s="76"/>
      <c r="T60" s="300" t="s">
        <v>47</v>
      </c>
      <c r="U60" s="300"/>
      <c r="W60" s="98"/>
      <c r="X60" s="301" t="s">
        <v>53</v>
      </c>
      <c r="Y60" s="301"/>
    </row>
    <row r="61" spans="3:25" s="1" customFormat="1" ht="20.100000000000001" customHeight="1" x14ac:dyDescent="0.2">
      <c r="C61" s="61"/>
      <c r="E61" s="86"/>
      <c r="F61" s="87"/>
      <c r="G61" s="94"/>
      <c r="H61"/>
      <c r="I61" s="2"/>
      <c r="J61" s="73"/>
      <c r="K61" s="83"/>
      <c r="L61"/>
      <c r="M61"/>
      <c r="N61"/>
      <c r="O61"/>
      <c r="P61" s="54"/>
      <c r="Q61" s="66"/>
      <c r="R61" s="254"/>
      <c r="S61" s="76"/>
      <c r="U61" s="98"/>
      <c r="W61" s="98"/>
    </row>
    <row r="62" spans="3:25" s="1" customFormat="1" ht="41.25" customHeight="1" x14ac:dyDescent="0.2">
      <c r="C62" s="61"/>
      <c r="E62" s="86"/>
      <c r="F62" s="87"/>
      <c r="G62" s="94"/>
      <c r="H62"/>
      <c r="I62" s="2"/>
      <c r="J62" s="73"/>
      <c r="K62" s="83"/>
      <c r="L62"/>
      <c r="M62"/>
      <c r="N62"/>
      <c r="O62"/>
      <c r="P62" s="75"/>
      <c r="Q62" s="303" t="s">
        <v>46</v>
      </c>
      <c r="R62" s="303"/>
      <c r="S62" s="303"/>
      <c r="V62" s="291" t="s">
        <v>212</v>
      </c>
      <c r="W62" s="291"/>
    </row>
    <row r="63" spans="3:25" s="88" customFormat="1" ht="20.100000000000001" customHeight="1" x14ac:dyDescent="0.2">
      <c r="C63" s="89"/>
      <c r="E63" s="86"/>
      <c r="F63" s="87"/>
      <c r="G63" s="94"/>
      <c r="H63" s="17"/>
      <c r="I63" s="33"/>
      <c r="J63" s="84"/>
      <c r="K63" s="91"/>
      <c r="L63" s="17"/>
      <c r="M63" s="17"/>
      <c r="N63" s="17"/>
      <c r="O63" s="17"/>
      <c r="P63" s="99"/>
      <c r="Q63" s="66"/>
      <c r="R63" s="254"/>
      <c r="S63" s="76"/>
      <c r="V63" s="84"/>
      <c r="W63" s="98"/>
    </row>
    <row r="64" spans="3:25" s="88" customFormat="1" ht="41.25" customHeight="1" x14ac:dyDescent="0.2">
      <c r="C64" s="89"/>
      <c r="E64" s="86"/>
      <c r="F64" s="87"/>
      <c r="G64" s="94"/>
      <c r="H64" s="17"/>
      <c r="I64" s="33"/>
      <c r="J64" s="84"/>
      <c r="K64" s="91"/>
      <c r="L64" s="17"/>
      <c r="M64" s="17"/>
      <c r="N64" s="17"/>
      <c r="O64" s="17"/>
      <c r="P64" s="99"/>
      <c r="Q64" s="66"/>
      <c r="R64" s="254"/>
      <c r="S64" s="76"/>
      <c r="V64" s="84"/>
      <c r="W64" s="98"/>
      <c r="X64" s="301" t="s">
        <v>54</v>
      </c>
      <c r="Y64" s="301"/>
    </row>
    <row r="65" spans="3:25" s="88" customFormat="1" ht="20.100000000000001" customHeight="1" x14ac:dyDescent="0.2">
      <c r="C65" s="89"/>
      <c r="E65" s="86"/>
      <c r="F65" s="87"/>
      <c r="G65" s="94"/>
      <c r="H65" s="17"/>
      <c r="I65" s="33"/>
      <c r="J65" s="84"/>
      <c r="K65" s="91"/>
      <c r="L65" s="17"/>
      <c r="M65" s="17"/>
      <c r="N65" s="17"/>
      <c r="O65" s="17"/>
      <c r="P65" s="99"/>
      <c r="Q65" s="66"/>
      <c r="R65" s="254"/>
      <c r="S65" s="76"/>
      <c r="V65" s="84"/>
      <c r="W65" s="93"/>
      <c r="X65" s="84"/>
      <c r="Y65" s="84"/>
    </row>
    <row r="66" spans="3:25" s="88" customFormat="1" ht="41.25" customHeight="1" x14ac:dyDescent="0.2">
      <c r="C66" s="89"/>
      <c r="E66" s="86"/>
      <c r="F66" s="87"/>
      <c r="G66" s="94"/>
      <c r="H66" s="17"/>
      <c r="I66" s="33"/>
      <c r="J66" s="84"/>
      <c r="K66" s="91"/>
      <c r="L66" s="17"/>
      <c r="M66" s="17"/>
      <c r="N66" s="17"/>
      <c r="O66" s="17"/>
      <c r="P66" s="99"/>
      <c r="Q66" s="66"/>
      <c r="R66" s="254"/>
      <c r="S66" s="76"/>
      <c r="U66" s="76"/>
      <c r="V66" s="291" t="s">
        <v>56</v>
      </c>
      <c r="W66" s="291"/>
    </row>
    <row r="67" spans="3:25" s="1" customFormat="1" ht="20.100000000000001" customHeight="1" x14ac:dyDescent="0.2">
      <c r="C67" s="61"/>
      <c r="E67" s="86"/>
      <c r="F67" s="87"/>
      <c r="G67" s="94"/>
      <c r="H67"/>
      <c r="I67" s="2"/>
      <c r="J67" s="73"/>
      <c r="K67" s="83"/>
      <c r="L67"/>
      <c r="M67"/>
      <c r="N67"/>
      <c r="O67"/>
      <c r="P67" s="75"/>
      <c r="Q67" s="66"/>
      <c r="R67" s="254"/>
      <c r="S67" s="76"/>
      <c r="U67" s="76"/>
      <c r="W67" s="96"/>
    </row>
    <row r="68" spans="3:25" s="1" customFormat="1" ht="41.25" customHeight="1" x14ac:dyDescent="0.2">
      <c r="C68" s="61"/>
      <c r="E68" s="2"/>
      <c r="F68" s="50"/>
      <c r="G68" s="33"/>
      <c r="H68"/>
      <c r="I68"/>
      <c r="J68"/>
      <c r="K68" s="83"/>
      <c r="L68"/>
      <c r="M68" s="82"/>
      <c r="N68" s="114"/>
      <c r="O68" s="309" t="s">
        <v>45</v>
      </c>
      <c r="P68" s="309"/>
      <c r="Q68" s="4"/>
      <c r="R68" s="79"/>
      <c r="T68" s="300" t="s">
        <v>58</v>
      </c>
      <c r="U68" s="300"/>
      <c r="W68" s="96"/>
    </row>
    <row r="69" spans="3:25" s="1" customFormat="1" ht="20.100000000000001" customHeight="1" x14ac:dyDescent="0.2">
      <c r="C69" s="61"/>
      <c r="E69" s="2"/>
      <c r="F69" s="50"/>
      <c r="G69" s="33"/>
      <c r="H69"/>
      <c r="I69"/>
      <c r="J69"/>
      <c r="K69" s="83"/>
      <c r="L69"/>
      <c r="M69" s="82"/>
      <c r="N69" s="2"/>
      <c r="O69" s="66"/>
      <c r="P69" s="75"/>
      <c r="Q69" s="4"/>
      <c r="R69" s="79"/>
      <c r="T69" s="84"/>
      <c r="U69" s="76"/>
      <c r="W69" s="96"/>
    </row>
    <row r="70" spans="3:25" s="1" customFormat="1" ht="41.25" customHeight="1" x14ac:dyDescent="0.2">
      <c r="C70" s="61"/>
      <c r="E70" s="2"/>
      <c r="F70" s="50"/>
      <c r="G70" s="33"/>
      <c r="H70"/>
      <c r="I70"/>
      <c r="J70"/>
      <c r="K70" s="83"/>
      <c r="L70"/>
      <c r="M70" s="82"/>
      <c r="N70" s="2"/>
      <c r="O70" s="66"/>
      <c r="P70" s="75"/>
      <c r="Q70" s="4"/>
      <c r="R70" s="79"/>
      <c r="T70" s="84"/>
      <c r="U70" s="76"/>
      <c r="V70" s="291" t="s">
        <v>57</v>
      </c>
      <c r="W70" s="291"/>
    </row>
    <row r="71" spans="3:25" s="88" customFormat="1" ht="20.100000000000001" customHeight="1" x14ac:dyDescent="0.2">
      <c r="C71" s="89"/>
      <c r="E71" s="33"/>
      <c r="F71" s="90"/>
      <c r="G71" s="33"/>
      <c r="H71" s="17"/>
      <c r="I71" s="17"/>
      <c r="J71" s="17"/>
      <c r="K71" s="91"/>
      <c r="L71" s="17"/>
      <c r="M71" s="82"/>
      <c r="N71" s="2"/>
      <c r="O71" s="66"/>
      <c r="P71" s="75"/>
      <c r="Q71" s="79"/>
      <c r="R71" s="79"/>
      <c r="T71" s="84"/>
      <c r="U71" s="84"/>
    </row>
    <row r="72" spans="3:25" s="1" customFormat="1" ht="41.45" customHeight="1" x14ac:dyDescent="0.2">
      <c r="C72" s="61"/>
      <c r="E72" s="2"/>
      <c r="F72" s="50"/>
      <c r="G72" s="33"/>
      <c r="H72"/>
      <c r="I72"/>
      <c r="J72"/>
      <c r="K72" s="83"/>
      <c r="L72"/>
      <c r="M72" s="82"/>
      <c r="N72" s="2"/>
      <c r="O72" s="66"/>
      <c r="P72" s="75"/>
      <c r="Q72" s="4"/>
      <c r="R72" s="79"/>
      <c r="S72" s="75"/>
      <c r="T72" s="300" t="s">
        <v>48</v>
      </c>
      <c r="U72" s="300"/>
    </row>
    <row r="73" spans="3:25" s="1" customFormat="1" ht="20.100000000000001" customHeight="1" x14ac:dyDescent="0.2">
      <c r="C73" s="61"/>
      <c r="E73" s="2"/>
      <c r="F73" s="50"/>
      <c r="G73" s="33"/>
      <c r="H73"/>
      <c r="I73"/>
      <c r="J73"/>
      <c r="K73" s="83"/>
      <c r="L73"/>
      <c r="M73" s="82"/>
      <c r="N73" s="2"/>
      <c r="O73" s="66"/>
      <c r="P73" s="75"/>
      <c r="Q73" s="4"/>
      <c r="R73" s="79"/>
      <c r="S73" s="75"/>
      <c r="T73" s="84"/>
      <c r="U73" s="84"/>
    </row>
    <row r="74" spans="3:25" s="1" customFormat="1" ht="41.45" customHeight="1" x14ac:dyDescent="0.2">
      <c r="C74" s="61"/>
      <c r="E74" s="2"/>
      <c r="F74" s="50"/>
      <c r="G74" s="33"/>
      <c r="H74"/>
      <c r="I74"/>
      <c r="J74"/>
      <c r="K74" s="83"/>
      <c r="L74"/>
      <c r="M74" s="82"/>
      <c r="N74" s="2"/>
      <c r="O74" s="66"/>
      <c r="P74" s="75"/>
      <c r="Q74" s="303" t="s">
        <v>55</v>
      </c>
      <c r="R74" s="303"/>
      <c r="S74" s="303"/>
      <c r="T74" s="73"/>
      <c r="U74" s="73"/>
    </row>
    <row r="75" spans="3:25" s="88" customFormat="1" ht="20.100000000000001" customHeight="1" x14ac:dyDescent="0.3">
      <c r="C75" s="89"/>
      <c r="E75" s="33"/>
      <c r="F75" s="90"/>
      <c r="G75" s="33"/>
      <c r="H75" s="226" t="s">
        <v>288</v>
      </c>
      <c r="I75" s="17"/>
      <c r="J75" s="17"/>
      <c r="K75" s="91"/>
      <c r="L75" s="17"/>
      <c r="M75" s="82"/>
      <c r="N75" s="2"/>
      <c r="O75" s="66"/>
      <c r="P75" s="79"/>
      <c r="Q75" s="66"/>
      <c r="R75" s="254"/>
      <c r="S75" s="75"/>
      <c r="T75" s="84"/>
      <c r="U75" s="84"/>
    </row>
    <row r="76" spans="3:25" s="1" customFormat="1" ht="41.25" customHeight="1" x14ac:dyDescent="0.2">
      <c r="C76" s="61"/>
      <c r="E76" s="2"/>
      <c r="F76" s="50"/>
      <c r="G76" s="33"/>
      <c r="I76"/>
      <c r="J76"/>
      <c r="K76" s="83"/>
      <c r="L76" s="292" t="s">
        <v>114</v>
      </c>
      <c r="M76" s="293"/>
      <c r="N76" s="54"/>
      <c r="O76"/>
      <c r="P76"/>
      <c r="Q76" s="4"/>
      <c r="R76" s="79"/>
      <c r="S76" s="75"/>
      <c r="T76" s="300" t="s">
        <v>49</v>
      </c>
      <c r="U76" s="300"/>
    </row>
    <row r="77" spans="3:25" s="88" customFormat="1" ht="20.100000000000001" customHeight="1" x14ac:dyDescent="0.2">
      <c r="C77" s="89"/>
      <c r="E77" s="33"/>
      <c r="F77" s="90"/>
      <c r="G77" s="33"/>
      <c r="H77" s="17"/>
      <c r="I77" s="17"/>
      <c r="J77" s="17"/>
      <c r="K77" s="33"/>
      <c r="L77" s="66"/>
      <c r="M77" s="82"/>
      <c r="N77" s="2"/>
      <c r="O77" s="17"/>
      <c r="P77" s="17"/>
      <c r="Q77" s="79"/>
      <c r="R77" s="79"/>
      <c r="S77" s="79"/>
      <c r="T77" s="84"/>
      <c r="U77" s="84"/>
    </row>
    <row r="78" spans="3:25" s="88" customFormat="1" ht="41.25" customHeight="1" x14ac:dyDescent="0.2">
      <c r="C78" s="89"/>
      <c r="E78" s="33"/>
      <c r="F78" s="90"/>
      <c r="G78" s="33"/>
      <c r="H78" s="17"/>
      <c r="I78" s="17"/>
      <c r="J78" s="17"/>
      <c r="K78" s="33"/>
      <c r="L78" s="66"/>
      <c r="M78" s="82"/>
      <c r="N78" s="2"/>
      <c r="O78" s="17"/>
      <c r="P78" s="80"/>
      <c r="Q78" s="303" t="s">
        <v>50</v>
      </c>
      <c r="R78" s="303"/>
      <c r="S78" s="303"/>
      <c r="T78" s="84"/>
      <c r="U78" s="84"/>
    </row>
    <row r="79" spans="3:25" s="88" customFormat="1" ht="20.100000000000001" customHeight="1" x14ac:dyDescent="0.2">
      <c r="C79" s="89"/>
      <c r="E79" s="33"/>
      <c r="F79" s="90"/>
      <c r="G79" s="33"/>
      <c r="H79" s="17"/>
      <c r="I79" s="17"/>
      <c r="J79" s="17"/>
      <c r="K79" s="33"/>
      <c r="L79" s="66"/>
      <c r="M79" s="82"/>
      <c r="N79" s="2"/>
      <c r="O79" s="17"/>
      <c r="P79" s="80"/>
      <c r="Q79" s="79"/>
      <c r="R79" s="79"/>
      <c r="S79" s="79"/>
      <c r="T79" s="84"/>
      <c r="U79" s="84"/>
    </row>
    <row r="80" spans="3:25" s="1" customFormat="1" ht="41.25" customHeight="1" x14ac:dyDescent="0.2">
      <c r="C80" s="61"/>
      <c r="E80" s="2"/>
      <c r="F80" s="50"/>
      <c r="G80" s="33"/>
      <c r="H80"/>
      <c r="I80"/>
      <c r="J80"/>
      <c r="K80" s="2"/>
      <c r="L80"/>
      <c r="M80" s="82"/>
      <c r="N80" s="114"/>
      <c r="O80" s="309" t="s">
        <v>52</v>
      </c>
      <c r="P80" s="309"/>
      <c r="Q80" s="4"/>
      <c r="R80" s="79"/>
    </row>
    <row r="81" spans="1:25" s="88" customFormat="1" ht="20.100000000000001" customHeight="1" x14ac:dyDescent="0.2">
      <c r="C81" s="89"/>
      <c r="E81" s="33"/>
      <c r="F81" s="90"/>
      <c r="G81" s="33"/>
      <c r="H81" s="17"/>
      <c r="I81" s="17"/>
      <c r="J81" s="17"/>
      <c r="K81" s="33"/>
      <c r="L81" s="17"/>
      <c r="M81" s="33"/>
      <c r="N81" s="33"/>
      <c r="O81" s="66"/>
      <c r="P81" s="80"/>
      <c r="Q81" s="79"/>
      <c r="R81" s="79"/>
    </row>
    <row r="82" spans="1:25" s="88" customFormat="1" ht="41.25" customHeight="1" x14ac:dyDescent="0.2">
      <c r="C82" s="89"/>
      <c r="E82" s="33"/>
      <c r="F82" s="90"/>
      <c r="G82" s="33"/>
      <c r="H82" s="17"/>
      <c r="I82" s="17"/>
      <c r="J82" s="17"/>
      <c r="K82" s="33"/>
      <c r="L82" s="17"/>
      <c r="M82" s="33"/>
      <c r="N82" s="33"/>
      <c r="O82" s="66"/>
      <c r="P82" s="80"/>
      <c r="Q82" s="303" t="s">
        <v>51</v>
      </c>
      <c r="R82" s="303"/>
      <c r="S82" s="303"/>
    </row>
    <row r="83" spans="1:25" s="1" customFormat="1" ht="41.25" customHeight="1" x14ac:dyDescent="0.3">
      <c r="C83" s="284"/>
      <c r="D83" s="49"/>
      <c r="E83" s="288" t="s">
        <v>471</v>
      </c>
      <c r="F83" s="289"/>
      <c r="G83" s="94"/>
      <c r="I83"/>
      <c r="J83"/>
      <c r="K83" s="2"/>
      <c r="L83"/>
      <c r="M83"/>
      <c r="N83"/>
      <c r="O83"/>
      <c r="P83"/>
      <c r="Q83"/>
      <c r="R83" s="17"/>
    </row>
    <row r="84" spans="1:25" s="1" customFormat="1" ht="41.25" customHeight="1" x14ac:dyDescent="0.2">
      <c r="A84" s="79"/>
      <c r="B84" s="79"/>
      <c r="C84" s="281"/>
      <c r="D84" s="111"/>
      <c r="E84" s="86"/>
      <c r="F84" s="87"/>
      <c r="G84" s="94"/>
      <c r="H84"/>
      <c r="I84"/>
      <c r="J84"/>
      <c r="K84" s="2"/>
      <c r="L84"/>
      <c r="M84" s="80"/>
      <c r="N84" s="115"/>
      <c r="O84" s="309" t="s">
        <v>60</v>
      </c>
      <c r="P84" s="309"/>
      <c r="Q84"/>
      <c r="R84" s="17"/>
    </row>
    <row r="85" spans="1:25" s="1" customFormat="1" ht="20.100000000000001" customHeight="1" x14ac:dyDescent="0.2">
      <c r="A85" s="79"/>
      <c r="B85" s="79"/>
      <c r="C85" s="281"/>
      <c r="D85" s="111"/>
      <c r="E85" s="2"/>
      <c r="F85" s="50"/>
      <c r="G85" s="33"/>
      <c r="H85"/>
      <c r="I85"/>
      <c r="J85"/>
      <c r="K85" s="2"/>
      <c r="L85"/>
      <c r="M85" s="80"/>
      <c r="N85" s="54"/>
      <c r="Q85" s="4"/>
      <c r="R85" s="79"/>
    </row>
    <row r="86" spans="1:25" s="1" customFormat="1" ht="41.25" customHeight="1" x14ac:dyDescent="0.2">
      <c r="A86" s="79"/>
      <c r="B86" s="282"/>
      <c r="C86" s="312"/>
      <c r="D86" s="313"/>
      <c r="E86" s="2"/>
      <c r="F86" s="50"/>
      <c r="G86" s="33"/>
      <c r="H86"/>
      <c r="I86"/>
      <c r="J86"/>
      <c r="K86" s="99"/>
      <c r="L86" s="292" t="s">
        <v>282</v>
      </c>
      <c r="M86" s="293"/>
      <c r="N86" s="54"/>
      <c r="O86"/>
      <c r="P86"/>
      <c r="Q86"/>
      <c r="R86" s="17"/>
    </row>
    <row r="87" spans="1:25" s="88" customFormat="1" ht="20.100000000000001" customHeight="1" x14ac:dyDescent="0.2">
      <c r="A87" s="79"/>
      <c r="B87" s="282"/>
      <c r="C87" s="282"/>
      <c r="D87" s="111"/>
      <c r="E87" s="33"/>
      <c r="F87" s="90"/>
      <c r="G87" s="33"/>
      <c r="H87" s="17"/>
      <c r="I87" s="17"/>
      <c r="J87" s="17"/>
      <c r="K87" s="99"/>
      <c r="L87" s="66"/>
      <c r="M87" s="80"/>
      <c r="N87" s="54"/>
      <c r="O87" s="17"/>
      <c r="P87" s="17"/>
      <c r="Q87" s="17"/>
      <c r="R87" s="17"/>
    </row>
    <row r="88" spans="1:25" s="1" customFormat="1" ht="41.25" customHeight="1" x14ac:dyDescent="0.2">
      <c r="A88" s="79"/>
      <c r="B88" s="282"/>
      <c r="C88" s="281"/>
      <c r="D88" s="111"/>
      <c r="E88" s="2"/>
      <c r="F88" s="50"/>
      <c r="G88" s="33"/>
      <c r="H88"/>
      <c r="I88"/>
      <c r="J88"/>
      <c r="K88" s="99"/>
      <c r="L88"/>
      <c r="M88" s="80"/>
      <c r="N88" s="115"/>
      <c r="O88" s="309" t="s">
        <v>61</v>
      </c>
      <c r="P88" s="309"/>
      <c r="Q88" s="4"/>
      <c r="R88" s="79"/>
    </row>
    <row r="89" spans="1:25" s="1" customFormat="1" ht="41.25" customHeight="1" x14ac:dyDescent="0.2">
      <c r="A89" s="79"/>
      <c r="B89" s="282"/>
      <c r="C89" s="282"/>
      <c r="D89" s="56"/>
      <c r="E89" s="2"/>
      <c r="F89" s="50"/>
      <c r="G89" s="33"/>
      <c r="H89"/>
      <c r="I89" s="110"/>
      <c r="J89" s="294" t="s">
        <v>291</v>
      </c>
      <c r="K89" s="295"/>
      <c r="L89"/>
      <c r="M89"/>
      <c r="N89"/>
      <c r="O89"/>
      <c r="P89"/>
      <c r="Q89"/>
      <c r="R89" s="17"/>
      <c r="S89"/>
    </row>
    <row r="90" spans="1:25" s="88" customFormat="1" ht="41.25" customHeight="1" x14ac:dyDescent="0.3">
      <c r="A90" s="79"/>
      <c r="B90" s="79"/>
      <c r="C90" s="282"/>
      <c r="D90" s="56"/>
      <c r="E90" s="33"/>
      <c r="F90" s="90"/>
      <c r="G90" s="33"/>
      <c r="H90" s="17"/>
      <c r="I90" s="112"/>
      <c r="J90" s="66"/>
      <c r="K90" s="99"/>
      <c r="L90" s="226" t="s">
        <v>287</v>
      </c>
      <c r="M90" s="99"/>
      <c r="N90" s="115"/>
      <c r="O90" s="309" t="s">
        <v>62</v>
      </c>
      <c r="P90" s="309"/>
      <c r="Q90" s="17"/>
      <c r="R90" s="17"/>
      <c r="S90" s="17"/>
    </row>
    <row r="91" spans="1:25" s="1" customFormat="1" ht="20.100000000000001" customHeight="1" x14ac:dyDescent="0.2">
      <c r="A91" s="79"/>
      <c r="B91" s="79"/>
      <c r="C91" s="281"/>
      <c r="D91" s="111"/>
      <c r="E91" s="2"/>
      <c r="F91" s="50"/>
      <c r="G91" s="33"/>
      <c r="H91"/>
      <c r="I91" s="110"/>
      <c r="J91"/>
      <c r="K91" s="99"/>
      <c r="L91"/>
      <c r="M91" s="99"/>
      <c r="N91" s="79"/>
      <c r="Q91" s="4"/>
      <c r="R91" s="79"/>
    </row>
    <row r="92" spans="1:25" s="1" customFormat="1" ht="41.25" customHeight="1" x14ac:dyDescent="0.2">
      <c r="A92" s="79"/>
      <c r="B92" s="282"/>
      <c r="C92" s="312"/>
      <c r="D92" s="313"/>
      <c r="E92" s="2"/>
      <c r="F92" s="50"/>
      <c r="G92" s="33"/>
      <c r="H92"/>
      <c r="I92" s="110"/>
      <c r="J92"/>
      <c r="K92" s="99"/>
      <c r="L92" s="292" t="s">
        <v>279</v>
      </c>
      <c r="M92" s="293"/>
      <c r="N92" s="54"/>
      <c r="O92"/>
      <c r="P92"/>
      <c r="Q92" s="4"/>
      <c r="R92" s="79"/>
      <c r="U92" s="98"/>
      <c r="V92" s="291" t="s">
        <v>201</v>
      </c>
      <c r="W92" s="291"/>
    </row>
    <row r="93" spans="1:25" s="1" customFormat="1" ht="20.100000000000001" customHeight="1" x14ac:dyDescent="0.2">
      <c r="A93" s="282"/>
      <c r="B93" s="282"/>
      <c r="C93" s="282"/>
      <c r="D93" s="56"/>
      <c r="E93" s="2"/>
      <c r="F93" s="50"/>
      <c r="G93" s="33"/>
      <c r="H93"/>
      <c r="I93" s="110"/>
      <c r="J93"/>
      <c r="K93" s="2"/>
      <c r="L93" s="66"/>
      <c r="M93" s="99"/>
      <c r="N93" s="79"/>
      <c r="O93"/>
      <c r="P93"/>
      <c r="Q93" s="4"/>
      <c r="R93" s="79"/>
      <c r="U93" s="98"/>
      <c r="V93" s="233" t="s">
        <v>357</v>
      </c>
    </row>
    <row r="94" spans="1:25" s="1" customFormat="1" ht="41.25" customHeight="1" x14ac:dyDescent="0.2">
      <c r="A94" s="312"/>
      <c r="B94" s="312"/>
      <c r="C94" s="282"/>
      <c r="D94" s="56"/>
      <c r="E94" s="2"/>
      <c r="F94" s="50"/>
      <c r="G94" s="33"/>
      <c r="H94"/>
      <c r="I94" s="110"/>
      <c r="J94"/>
      <c r="K94" s="2"/>
      <c r="L94" s="66"/>
      <c r="M94" s="99"/>
      <c r="N94" s="115"/>
      <c r="O94" s="309" t="s">
        <v>63</v>
      </c>
      <c r="P94" s="309"/>
      <c r="Q94" s="4"/>
      <c r="R94" s="79"/>
      <c r="S94" s="76"/>
      <c r="T94" s="300" t="s">
        <v>200</v>
      </c>
      <c r="U94" s="300"/>
      <c r="V94" s="235" t="s">
        <v>330</v>
      </c>
      <c r="X94" s="301" t="s">
        <v>362</v>
      </c>
      <c r="Y94" s="301"/>
    </row>
    <row r="95" spans="1:25" s="88" customFormat="1" ht="20.100000000000001" customHeight="1" x14ac:dyDescent="0.2">
      <c r="A95" s="282"/>
      <c r="B95" s="282"/>
      <c r="C95" s="282"/>
      <c r="D95" s="56"/>
      <c r="E95" s="33"/>
      <c r="F95" s="90"/>
      <c r="G95" s="33"/>
      <c r="H95" s="17"/>
      <c r="I95" s="112"/>
      <c r="J95" s="17"/>
      <c r="K95" s="33"/>
      <c r="L95" s="66"/>
      <c r="M95" s="54"/>
      <c r="N95" s="54"/>
      <c r="O95" s="66"/>
      <c r="P95" s="66"/>
      <c r="Q95" s="79"/>
      <c r="R95" s="79"/>
      <c r="S95" s="76"/>
      <c r="T95" s="191" t="s">
        <v>358</v>
      </c>
      <c r="U95" s="98"/>
      <c r="W95" s="98"/>
      <c r="X95" s="246" t="s">
        <v>361</v>
      </c>
    </row>
    <row r="96" spans="1:25" s="1" customFormat="1" ht="41.25" customHeight="1" x14ac:dyDescent="0.2">
      <c r="A96" s="312"/>
      <c r="B96" s="312"/>
      <c r="C96" s="281"/>
      <c r="D96" s="111"/>
      <c r="E96" s="2"/>
      <c r="F96" s="50"/>
      <c r="G96" s="33"/>
      <c r="H96"/>
      <c r="I96" s="110"/>
      <c r="J96"/>
      <c r="K96" s="2"/>
      <c r="L96"/>
      <c r="M96" s="2"/>
      <c r="N96" s="2"/>
      <c r="P96" s="75"/>
      <c r="Q96" s="303" t="s">
        <v>369</v>
      </c>
      <c r="R96" s="303"/>
      <c r="S96" s="303"/>
      <c r="T96" s="240" t="s">
        <v>345</v>
      </c>
      <c r="U96" s="98"/>
      <c r="V96" s="291" t="s">
        <v>360</v>
      </c>
      <c r="W96" s="291"/>
    </row>
    <row r="97" spans="1:25" s="88" customFormat="1" ht="41.25" customHeight="1" x14ac:dyDescent="0.2">
      <c r="A97" s="282"/>
      <c r="B97" s="282"/>
      <c r="C97" s="281"/>
      <c r="D97" s="111"/>
      <c r="E97" s="33"/>
      <c r="F97" s="90"/>
      <c r="G97" s="33"/>
      <c r="H97" s="17"/>
      <c r="I97" s="112"/>
      <c r="J97" s="17"/>
      <c r="K97" s="33"/>
      <c r="L97" s="17"/>
      <c r="M97" s="33"/>
      <c r="N97" s="33"/>
      <c r="P97" s="99"/>
      <c r="Q97" s="236" t="s">
        <v>347</v>
      </c>
      <c r="R97" s="236"/>
      <c r="S97" s="76"/>
      <c r="T97" s="192" t="s">
        <v>390</v>
      </c>
      <c r="U97" s="96"/>
      <c r="V97" s="236" t="s">
        <v>359</v>
      </c>
      <c r="W97" s="98"/>
    </row>
    <row r="98" spans="1:25" s="88" customFormat="1" ht="41.25" customHeight="1" x14ac:dyDescent="0.2">
      <c r="A98" s="282"/>
      <c r="B98" s="282"/>
      <c r="C98" s="281"/>
      <c r="D98" s="111"/>
      <c r="E98" s="33"/>
      <c r="F98" s="90"/>
      <c r="G98" s="33"/>
      <c r="H98" s="17"/>
      <c r="I98" s="112"/>
      <c r="J98" s="17"/>
      <c r="K98" s="33"/>
      <c r="L98" s="17"/>
      <c r="M98" s="33"/>
      <c r="N98" s="33"/>
      <c r="P98" s="99"/>
      <c r="Q98" s="236" t="s">
        <v>346</v>
      </c>
      <c r="R98" s="236"/>
      <c r="S98" s="76"/>
      <c r="T98" s="192"/>
      <c r="U98" s="96"/>
      <c r="V98" s="228" t="s">
        <v>316</v>
      </c>
      <c r="W98" s="98"/>
    </row>
    <row r="99" spans="1:25" s="88" customFormat="1" ht="19.5" customHeight="1" x14ac:dyDescent="0.2">
      <c r="A99" s="282"/>
      <c r="B99" s="282"/>
      <c r="C99" s="281"/>
      <c r="D99" s="111"/>
      <c r="E99" s="33"/>
      <c r="F99" s="90"/>
      <c r="G99" s="33"/>
      <c r="H99" s="17"/>
      <c r="I99" s="112"/>
      <c r="J99" s="17"/>
      <c r="K99" s="33"/>
      <c r="L99" s="17"/>
      <c r="M99" s="33"/>
      <c r="N99" s="33"/>
      <c r="P99" s="99"/>
      <c r="Q99" s="230"/>
      <c r="R99" s="253"/>
      <c r="S99" s="76"/>
      <c r="U99" s="98"/>
      <c r="V99" s="101"/>
      <c r="W99" s="98"/>
    </row>
    <row r="100" spans="1:25" s="1" customFormat="1" ht="41.25" customHeight="1" x14ac:dyDescent="0.2">
      <c r="A100" s="79"/>
      <c r="B100" s="282"/>
      <c r="C100" s="282"/>
      <c r="D100" s="56"/>
      <c r="E100" s="2"/>
      <c r="F100" s="50"/>
      <c r="G100" s="97"/>
      <c r="H100" s="305" t="s">
        <v>289</v>
      </c>
      <c r="I100" s="306"/>
      <c r="J100"/>
      <c r="K100" s="2"/>
      <c r="L100"/>
      <c r="M100" s="80"/>
      <c r="N100" s="113"/>
      <c r="O100" s="309" t="s">
        <v>213</v>
      </c>
      <c r="P100" s="309"/>
      <c r="Q100"/>
      <c r="R100" s="17"/>
      <c r="S100" s="76"/>
      <c r="T100" s="300" t="s">
        <v>319</v>
      </c>
      <c r="U100" s="300"/>
      <c r="X100" s="301" t="s">
        <v>363</v>
      </c>
      <c r="Y100" s="301"/>
    </row>
    <row r="101" spans="1:25" s="1" customFormat="1" ht="41.25" hidden="1" customHeight="1" x14ac:dyDescent="0.2">
      <c r="A101" s="79"/>
      <c r="B101" s="79"/>
      <c r="C101" s="281"/>
      <c r="D101" s="111"/>
      <c r="E101"/>
      <c r="F101" s="50"/>
      <c r="G101" s="33"/>
      <c r="H101"/>
      <c r="I101" s="110"/>
      <c r="J101"/>
      <c r="K101" s="2"/>
      <c r="L101"/>
      <c r="M101" s="80"/>
      <c r="N101" s="80"/>
      <c r="Q101" s="4"/>
      <c r="R101" s="79"/>
    </row>
    <row r="102" spans="1:25" s="1" customFormat="1" ht="41.25" customHeight="1" x14ac:dyDescent="0.2">
      <c r="A102" s="79"/>
      <c r="B102" s="79"/>
      <c r="C102" s="281"/>
      <c r="D102" s="111"/>
      <c r="E102"/>
      <c r="F102" s="50"/>
      <c r="G102" s="33"/>
      <c r="H102"/>
      <c r="I102" s="110"/>
      <c r="J102"/>
      <c r="K102" s="2"/>
      <c r="L102"/>
      <c r="M102" s="80"/>
      <c r="N102" s="80"/>
      <c r="O102" s="235" t="s">
        <v>318</v>
      </c>
      <c r="P102" s="75"/>
      <c r="Q102" s="4"/>
      <c r="R102" s="79"/>
      <c r="T102" s="235" t="s">
        <v>317</v>
      </c>
      <c r="X102" s="235" t="s">
        <v>364</v>
      </c>
    </row>
    <row r="103" spans="1:25" s="1" customFormat="1" ht="41.25" customHeight="1" x14ac:dyDescent="0.2">
      <c r="A103" s="79"/>
      <c r="B103" s="79"/>
      <c r="C103" s="281"/>
      <c r="D103" s="111"/>
      <c r="E103"/>
      <c r="F103" s="50"/>
      <c r="G103" s="33"/>
      <c r="H103"/>
      <c r="I103" s="110"/>
      <c r="J103"/>
      <c r="K103" s="2"/>
      <c r="L103"/>
      <c r="M103" s="80"/>
      <c r="N103" s="80"/>
      <c r="P103" s="75"/>
      <c r="Q103" s="192" t="s">
        <v>206</v>
      </c>
      <c r="R103" s="192"/>
      <c r="X103" s="301" t="s">
        <v>210</v>
      </c>
      <c r="Y103" s="301"/>
    </row>
    <row r="104" spans="1:25" s="1" customFormat="1" ht="20.100000000000001" customHeight="1" x14ac:dyDescent="0.2">
      <c r="A104" s="79"/>
      <c r="B104" s="79"/>
      <c r="C104" s="281"/>
      <c r="D104" s="111"/>
      <c r="E104"/>
      <c r="F104" s="50"/>
      <c r="G104" s="33"/>
      <c r="H104"/>
      <c r="I104" s="110"/>
      <c r="J104"/>
      <c r="K104" s="2"/>
      <c r="L104"/>
      <c r="M104" s="80"/>
      <c r="N104" s="80"/>
      <c r="P104" s="75"/>
      <c r="Q104" s="4"/>
      <c r="R104" s="79"/>
      <c r="W104" s="72"/>
    </row>
    <row r="105" spans="1:25" s="1" customFormat="1" ht="41.25" customHeight="1" x14ac:dyDescent="0.2">
      <c r="A105" s="79"/>
      <c r="B105" s="79"/>
      <c r="C105" s="281"/>
      <c r="D105" s="111"/>
      <c r="E105"/>
      <c r="F105" s="50"/>
      <c r="G105" s="33"/>
      <c r="H105"/>
      <c r="I105" s="110"/>
      <c r="K105" s="2"/>
      <c r="L105"/>
      <c r="M105" s="80"/>
      <c r="N105" s="80"/>
      <c r="P105" s="75"/>
      <c r="Q105" s="192"/>
      <c r="R105" s="192"/>
      <c r="U105" s="98"/>
      <c r="V105" s="291" t="s">
        <v>207</v>
      </c>
      <c r="W105" s="291"/>
    </row>
    <row r="106" spans="1:25" s="1" customFormat="1" ht="20.100000000000001" customHeight="1" x14ac:dyDescent="0.2">
      <c r="A106" s="79"/>
      <c r="B106" s="79"/>
      <c r="C106" s="281"/>
      <c r="D106" s="111"/>
      <c r="E106"/>
      <c r="F106" s="50"/>
      <c r="G106" s="33"/>
      <c r="H106"/>
      <c r="I106" s="110"/>
      <c r="J106"/>
      <c r="K106" s="2"/>
      <c r="L106"/>
      <c r="M106" s="80"/>
      <c r="N106" s="80"/>
      <c r="P106" s="75"/>
      <c r="Q106" s="4"/>
      <c r="R106" s="79"/>
      <c r="U106" s="98"/>
      <c r="V106" s="235" t="s">
        <v>328</v>
      </c>
    </row>
    <row r="107" spans="1:25" s="1" customFormat="1" ht="41.25" customHeight="1" x14ac:dyDescent="0.2">
      <c r="A107" s="79"/>
      <c r="B107" s="282"/>
      <c r="C107" s="312"/>
      <c r="D107" s="313"/>
      <c r="E107"/>
      <c r="F107" s="50"/>
      <c r="G107" s="33"/>
      <c r="H107"/>
      <c r="I107" s="110"/>
      <c r="J107"/>
      <c r="K107" s="83"/>
      <c r="L107" s="302" t="s">
        <v>178</v>
      </c>
      <c r="M107" s="293"/>
      <c r="N107" s="80"/>
      <c r="O107"/>
      <c r="P107" s="75"/>
      <c r="Q107" s="66"/>
      <c r="R107" s="254"/>
      <c r="S107" s="75"/>
      <c r="T107" s="300" t="s">
        <v>199</v>
      </c>
      <c r="U107" s="300"/>
      <c r="V107" s="192" t="s">
        <v>329</v>
      </c>
      <c r="X107" s="301" t="s">
        <v>209</v>
      </c>
      <c r="Y107" s="301"/>
    </row>
    <row r="108" spans="1:25" s="88" customFormat="1" ht="20.100000000000001" customHeight="1" x14ac:dyDescent="0.2">
      <c r="A108" s="79"/>
      <c r="B108" s="282"/>
      <c r="C108" s="282"/>
      <c r="D108" s="111"/>
      <c r="E108" s="17"/>
      <c r="F108" s="90"/>
      <c r="G108" s="33"/>
      <c r="H108" s="17"/>
      <c r="I108" s="112"/>
      <c r="J108" s="17"/>
      <c r="K108" s="83"/>
      <c r="L108" s="285"/>
      <c r="M108" s="80"/>
      <c r="N108" s="80"/>
      <c r="O108" s="17"/>
      <c r="P108" s="75"/>
      <c r="Q108" s="79"/>
      <c r="R108" s="79"/>
      <c r="S108" s="75"/>
      <c r="T108" s="191" t="s">
        <v>344</v>
      </c>
      <c r="U108" s="98"/>
      <c r="W108" s="98"/>
      <c r="X108" s="191" t="s">
        <v>313</v>
      </c>
    </row>
    <row r="109" spans="1:25" s="1" customFormat="1" ht="41.25" customHeight="1" x14ac:dyDescent="0.2">
      <c r="A109" s="312"/>
      <c r="B109" s="312"/>
      <c r="C109" s="281"/>
      <c r="D109" s="111"/>
      <c r="E109"/>
      <c r="F109" s="50"/>
      <c r="G109" s="33"/>
      <c r="H109"/>
      <c r="I109" s="110"/>
      <c r="J109"/>
      <c r="K109" s="83"/>
      <c r="L109"/>
      <c r="M109" s="80"/>
      <c r="N109" s="80"/>
      <c r="O109" s="192" t="s">
        <v>205</v>
      </c>
      <c r="Q109" s="303" t="s">
        <v>171</v>
      </c>
      <c r="R109" s="303"/>
      <c r="S109" s="303"/>
      <c r="T109" s="192" t="s">
        <v>228</v>
      </c>
      <c r="U109" s="98"/>
      <c r="V109" s="291" t="s">
        <v>312</v>
      </c>
      <c r="W109" s="291"/>
      <c r="Y109" s="2"/>
    </row>
    <row r="110" spans="1:25" s="88" customFormat="1" ht="20.100000000000001" customHeight="1" x14ac:dyDescent="0.2">
      <c r="A110" s="282"/>
      <c r="B110" s="282"/>
      <c r="C110" s="281"/>
      <c r="D110" s="111"/>
      <c r="E110" s="17"/>
      <c r="F110" s="90"/>
      <c r="G110" s="33"/>
      <c r="H110" s="17"/>
      <c r="I110" s="112"/>
      <c r="J110" s="17"/>
      <c r="K110" s="91"/>
      <c r="L110" s="17"/>
      <c r="M110" s="80"/>
      <c r="N110" s="80"/>
      <c r="Q110" s="206"/>
      <c r="R110" s="253"/>
      <c r="S110" s="75"/>
      <c r="U110" s="96"/>
      <c r="V110" s="101" t="s">
        <v>314</v>
      </c>
      <c r="W110" s="98"/>
    </row>
    <row r="111" spans="1:25" s="88" customFormat="1" ht="41.25" customHeight="1" x14ac:dyDescent="0.2">
      <c r="A111" s="312"/>
      <c r="B111" s="312"/>
      <c r="C111" s="281"/>
      <c r="D111" s="111"/>
      <c r="E111" s="17"/>
      <c r="F111" s="90"/>
      <c r="G111" s="33"/>
      <c r="H111" s="17"/>
      <c r="I111" s="112"/>
      <c r="J111" s="17"/>
      <c r="K111" s="91"/>
      <c r="L111" s="17"/>
      <c r="M111" s="80"/>
      <c r="N111" s="80"/>
      <c r="Q111" s="236" t="s">
        <v>371</v>
      </c>
      <c r="R111" s="236"/>
      <c r="S111" s="75"/>
      <c r="U111" s="96"/>
      <c r="V111" s="175"/>
      <c r="W111" s="175"/>
      <c r="X111" s="301" t="s">
        <v>208</v>
      </c>
      <c r="Y111" s="301"/>
    </row>
    <row r="112" spans="1:25" s="88" customFormat="1" ht="20.100000000000001" customHeight="1" x14ac:dyDescent="0.2">
      <c r="A112" s="282"/>
      <c r="B112" s="282"/>
      <c r="C112" s="281"/>
      <c r="D112" s="111"/>
      <c r="E112" s="17"/>
      <c r="F112" s="90"/>
      <c r="G112" s="33"/>
      <c r="H112" s="17"/>
      <c r="I112" s="112"/>
      <c r="J112" s="17"/>
      <c r="K112" s="91"/>
      <c r="L112" s="17"/>
      <c r="M112" s="80"/>
      <c r="N112" s="80"/>
      <c r="Q112" s="174"/>
      <c r="R112" s="254"/>
      <c r="S112" s="75"/>
      <c r="U112" s="96"/>
      <c r="V112" s="175"/>
      <c r="W112" s="175"/>
      <c r="X112" s="191" t="s">
        <v>313</v>
      </c>
      <c r="Y112" s="2"/>
    </row>
    <row r="113" spans="1:27" s="88" customFormat="1" ht="41.25" customHeight="1" x14ac:dyDescent="0.2">
      <c r="A113" s="282"/>
      <c r="B113" s="282"/>
      <c r="C113" s="281"/>
      <c r="D113" s="111"/>
      <c r="E113" s="17"/>
      <c r="F113" s="90"/>
      <c r="G113" s="33"/>
      <c r="H113" s="17"/>
      <c r="I113" s="112"/>
      <c r="J113" s="17"/>
      <c r="K113" s="91"/>
      <c r="L113" s="17"/>
      <c r="M113" s="80"/>
      <c r="N113" s="80"/>
      <c r="Q113" s="174"/>
      <c r="R113" s="254"/>
      <c r="S113" s="75"/>
      <c r="T113" s="192" t="s">
        <v>302</v>
      </c>
      <c r="U113" s="96"/>
      <c r="V113" s="175"/>
      <c r="W113" s="175"/>
      <c r="Y113" s="2"/>
      <c r="Z113" s="300" t="s">
        <v>202</v>
      </c>
      <c r="AA113" s="300"/>
    </row>
    <row r="114" spans="1:27" s="88" customFormat="1" ht="20.100000000000001" customHeight="1" x14ac:dyDescent="0.2">
      <c r="A114" s="282"/>
      <c r="B114" s="282"/>
      <c r="C114" s="281"/>
      <c r="D114" s="111"/>
      <c r="E114" s="17"/>
      <c r="F114" s="90"/>
      <c r="G114" s="33"/>
      <c r="H114" s="17"/>
      <c r="I114" s="112"/>
      <c r="J114" s="17"/>
      <c r="K114" s="91"/>
      <c r="L114" s="17"/>
      <c r="M114" s="80"/>
      <c r="N114" s="80"/>
      <c r="Q114" s="174"/>
      <c r="R114" s="254"/>
      <c r="S114" s="75"/>
      <c r="T114" s="187"/>
      <c r="U114" s="96"/>
      <c r="V114" s="175"/>
      <c r="W114" s="175"/>
      <c r="Y114" s="76"/>
    </row>
    <row r="115" spans="1:27" s="88" customFormat="1" ht="41.25" customHeight="1" x14ac:dyDescent="0.2">
      <c r="A115" s="282"/>
      <c r="B115" s="282"/>
      <c r="C115" s="281"/>
      <c r="D115" s="111"/>
      <c r="E115" s="17"/>
      <c r="F115" s="90"/>
      <c r="G115" s="33"/>
      <c r="H115" s="17"/>
      <c r="I115" s="112"/>
      <c r="J115" s="17"/>
      <c r="K115" s="91"/>
      <c r="L115" s="17"/>
      <c r="M115" s="80"/>
      <c r="N115" s="80"/>
      <c r="O115" s="192" t="s">
        <v>331</v>
      </c>
      <c r="Q115" s="66"/>
      <c r="R115" s="254"/>
      <c r="S115" s="75"/>
      <c r="T115" s="234" t="s">
        <v>315</v>
      </c>
      <c r="U115" s="96"/>
      <c r="V115" s="101"/>
      <c r="W115" s="72"/>
      <c r="X115" s="301" t="s">
        <v>370</v>
      </c>
      <c r="Y115" s="301"/>
      <c r="Z115" s="187" t="s">
        <v>204</v>
      </c>
    </row>
    <row r="116" spans="1:27" s="88" customFormat="1" ht="20.100000000000001" customHeight="1" x14ac:dyDescent="0.2">
      <c r="A116" s="282"/>
      <c r="B116" s="282"/>
      <c r="C116" s="281"/>
      <c r="D116" s="111"/>
      <c r="E116" s="17"/>
      <c r="F116" s="90"/>
      <c r="G116" s="33"/>
      <c r="H116" s="17"/>
      <c r="I116" s="112"/>
      <c r="J116" s="17"/>
      <c r="K116" s="91"/>
      <c r="L116" s="17"/>
      <c r="M116" s="80"/>
      <c r="N116" s="80"/>
      <c r="Q116" s="66"/>
      <c r="R116" s="254"/>
      <c r="S116" s="75"/>
      <c r="U116" s="96"/>
      <c r="V116" s="101"/>
      <c r="W116" s="72"/>
      <c r="X116" s="191" t="s">
        <v>307</v>
      </c>
      <c r="Y116" s="76"/>
    </row>
    <row r="117" spans="1:27" s="88" customFormat="1" ht="41.25" customHeight="1" x14ac:dyDescent="0.2">
      <c r="A117" s="282"/>
      <c r="B117" s="282"/>
      <c r="C117" s="281"/>
      <c r="D117" s="111"/>
      <c r="E117" s="17"/>
      <c r="F117" s="90"/>
      <c r="G117" s="33"/>
      <c r="H117" s="17"/>
      <c r="I117" s="112"/>
      <c r="J117" s="17"/>
      <c r="K117" s="91"/>
      <c r="L117" s="17"/>
      <c r="M117" s="80"/>
      <c r="N117" s="80"/>
      <c r="P117" s="80"/>
      <c r="Q117" s="229" t="s">
        <v>349</v>
      </c>
      <c r="R117" s="254"/>
      <c r="S117" s="75"/>
      <c r="U117" s="98"/>
      <c r="V117" s="291" t="s">
        <v>389</v>
      </c>
      <c r="W117" s="291"/>
      <c r="X117" s="187" t="s">
        <v>193</v>
      </c>
      <c r="Y117" s="76"/>
      <c r="Z117" s="300" t="s">
        <v>203</v>
      </c>
      <c r="AA117" s="300"/>
    </row>
    <row r="118" spans="1:27" s="1" customFormat="1" ht="20.100000000000001" customHeight="1" x14ac:dyDescent="0.2">
      <c r="A118" s="282"/>
      <c r="B118" s="282"/>
      <c r="C118" s="281"/>
      <c r="D118" s="111"/>
      <c r="E118"/>
      <c r="F118" s="50"/>
      <c r="G118" s="33"/>
      <c r="H118"/>
      <c r="I118" s="110"/>
      <c r="J118"/>
      <c r="K118" s="83"/>
      <c r="L118"/>
      <c r="M118" s="80"/>
      <c r="N118" s="80"/>
      <c r="P118" s="80"/>
      <c r="Q118" s="238" t="s">
        <v>324</v>
      </c>
      <c r="R118" s="272"/>
      <c r="S118" s="75"/>
      <c r="T118" s="88"/>
      <c r="U118" s="98"/>
      <c r="V118" s="233" t="s">
        <v>354</v>
      </c>
      <c r="W118" s="72"/>
    </row>
    <row r="119" spans="1:27" s="1" customFormat="1" ht="41.25" customHeight="1" x14ac:dyDescent="0.2">
      <c r="A119" s="79"/>
      <c r="B119" s="282"/>
      <c r="C119" s="282"/>
      <c r="D119" s="111"/>
      <c r="E119"/>
      <c r="F119" s="50"/>
      <c r="G119" s="33"/>
      <c r="H119"/>
      <c r="I119" s="110"/>
      <c r="J119" s="294" t="s">
        <v>298</v>
      </c>
      <c r="K119" s="295"/>
      <c r="L119"/>
      <c r="M119" s="80"/>
      <c r="N119" s="113"/>
      <c r="O119" s="231" t="s">
        <v>338</v>
      </c>
      <c r="P119" s="80"/>
      <c r="Q119" s="243" t="s">
        <v>350</v>
      </c>
      <c r="R119" s="239"/>
      <c r="S119" s="75"/>
      <c r="T119" s="300" t="s">
        <v>455</v>
      </c>
      <c r="U119" s="300"/>
      <c r="V119" s="241" t="s">
        <v>388</v>
      </c>
      <c r="W119" s="72"/>
      <c r="X119" s="301" t="s">
        <v>64</v>
      </c>
      <c r="Y119" s="301"/>
    </row>
    <row r="120" spans="1:27" s="88" customFormat="1" ht="20.100000000000001" customHeight="1" x14ac:dyDescent="0.2">
      <c r="A120" s="79"/>
      <c r="B120" s="79"/>
      <c r="C120" s="282"/>
      <c r="D120" s="111"/>
      <c r="E120" s="17"/>
      <c r="F120" s="90"/>
      <c r="G120" s="33"/>
      <c r="H120" s="17"/>
      <c r="I120" s="33"/>
      <c r="J120" s="66"/>
      <c r="K120" s="83"/>
      <c r="L120" s="17"/>
      <c r="M120" s="54"/>
      <c r="N120" s="80"/>
      <c r="O120" s="66"/>
      <c r="P120" s="80"/>
      <c r="Q120" s="17"/>
      <c r="R120" s="17"/>
      <c r="S120" s="79"/>
      <c r="T120" s="101" t="s">
        <v>313</v>
      </c>
      <c r="U120" s="98"/>
      <c r="W120" s="33"/>
      <c r="X120" s="101" t="s">
        <v>307</v>
      </c>
      <c r="Y120" s="101"/>
    </row>
    <row r="121" spans="1:27" s="88" customFormat="1" ht="41.25" customHeight="1" x14ac:dyDescent="0.2">
      <c r="A121" s="79"/>
      <c r="B121" s="79"/>
      <c r="C121" s="282"/>
      <c r="D121" s="111"/>
      <c r="E121" s="17"/>
      <c r="F121" s="90"/>
      <c r="G121" s="33"/>
      <c r="H121" s="17"/>
      <c r="I121" s="33"/>
      <c r="J121" s="66"/>
      <c r="K121" s="83"/>
      <c r="L121" s="17"/>
      <c r="M121" s="54"/>
      <c r="N121" s="80"/>
      <c r="O121" s="309" t="s">
        <v>332</v>
      </c>
      <c r="P121" s="309"/>
      <c r="Q121" s="239" t="s">
        <v>322</v>
      </c>
      <c r="R121" s="239"/>
      <c r="S121" s="79"/>
      <c r="T121" s="236" t="s">
        <v>227</v>
      </c>
      <c r="U121" s="98"/>
      <c r="V121" s="246" t="s">
        <v>434</v>
      </c>
      <c r="W121" s="33"/>
      <c r="X121" s="101"/>
      <c r="Y121" s="76"/>
      <c r="Z121" s="300" t="s">
        <v>66</v>
      </c>
      <c r="AA121" s="300"/>
    </row>
    <row r="122" spans="1:27" s="88" customFormat="1" ht="20.100000000000001" customHeight="1" x14ac:dyDescent="0.2">
      <c r="A122" s="79"/>
      <c r="B122" s="79"/>
      <c r="C122" s="282"/>
      <c r="D122" s="111"/>
      <c r="E122" s="17"/>
      <c r="F122" s="90"/>
      <c r="G122" s="33"/>
      <c r="H122" s="17"/>
      <c r="I122" s="33"/>
      <c r="J122" s="66"/>
      <c r="K122" s="83"/>
      <c r="L122" s="17"/>
      <c r="M122" s="54"/>
      <c r="N122" s="54"/>
      <c r="O122" s="230" t="s">
        <v>393</v>
      </c>
      <c r="P122" s="80"/>
      <c r="Q122" s="17"/>
      <c r="R122" s="17"/>
      <c r="S122" s="79"/>
      <c r="T122" s="101"/>
      <c r="U122" s="98"/>
      <c r="V122" s="191"/>
      <c r="X122" s="101"/>
      <c r="Y122" s="76"/>
    </row>
    <row r="123" spans="1:27" s="88" customFormat="1" ht="41.25" customHeight="1" x14ac:dyDescent="0.2">
      <c r="A123" s="79"/>
      <c r="B123" s="79"/>
      <c r="C123" s="282"/>
      <c r="D123" s="111"/>
      <c r="E123" s="17"/>
      <c r="F123" s="90"/>
      <c r="G123" s="33"/>
      <c r="H123" s="17"/>
      <c r="I123" s="33"/>
      <c r="J123" s="66"/>
      <c r="K123" s="83"/>
      <c r="L123" s="17"/>
      <c r="M123" s="54"/>
      <c r="N123" s="54"/>
      <c r="O123" s="66"/>
      <c r="P123" s="80"/>
      <c r="Q123" s="229" t="s">
        <v>348</v>
      </c>
      <c r="R123" s="75"/>
      <c r="S123" s="273"/>
      <c r="T123" s="300" t="s">
        <v>459</v>
      </c>
      <c r="U123" s="300"/>
      <c r="W123" s="98"/>
      <c r="X123" s="301" t="s">
        <v>365</v>
      </c>
      <c r="Y123" s="301"/>
    </row>
    <row r="124" spans="1:27" s="88" customFormat="1" ht="19.5" customHeight="1" x14ac:dyDescent="0.2">
      <c r="A124" s="79"/>
      <c r="B124" s="79"/>
      <c r="C124" s="282"/>
      <c r="D124" s="111"/>
      <c r="E124" s="17"/>
      <c r="F124" s="90"/>
      <c r="G124" s="33"/>
      <c r="H124" s="17"/>
      <c r="I124" s="33"/>
      <c r="J124" s="66"/>
      <c r="K124" s="83"/>
      <c r="L124" s="17"/>
      <c r="M124" s="54"/>
      <c r="N124" s="54"/>
      <c r="O124" s="66"/>
      <c r="P124" s="66"/>
      <c r="Q124" s="240" t="s">
        <v>323</v>
      </c>
      <c r="R124" s="75"/>
      <c r="S124" s="75"/>
      <c r="T124" s="101"/>
      <c r="U124" s="98"/>
      <c r="W124" s="98"/>
    </row>
    <row r="125" spans="1:27" s="1" customFormat="1" ht="41.25" customHeight="1" x14ac:dyDescent="0.2">
      <c r="A125" s="79"/>
      <c r="B125" s="79"/>
      <c r="C125" s="282"/>
      <c r="D125" s="111"/>
      <c r="E125"/>
      <c r="F125" s="50"/>
      <c r="G125" s="33"/>
      <c r="H125"/>
      <c r="I125" s="2"/>
      <c r="J125" s="57"/>
      <c r="K125" s="83"/>
      <c r="L125"/>
      <c r="M125"/>
      <c r="N125"/>
      <c r="O125"/>
      <c r="P125"/>
      <c r="Q125" s="241" t="s">
        <v>325</v>
      </c>
      <c r="R125" s="75"/>
      <c r="S125" s="75"/>
      <c r="T125" s="88"/>
      <c r="U125" s="98"/>
      <c r="V125" s="291" t="s">
        <v>356</v>
      </c>
      <c r="W125" s="291"/>
    </row>
    <row r="126" spans="1:27" s="1" customFormat="1" ht="20.100000000000001" customHeight="1" x14ac:dyDescent="0.2">
      <c r="A126" s="79"/>
      <c r="B126" s="79"/>
      <c r="C126" s="282"/>
      <c r="D126" s="111"/>
      <c r="E126"/>
      <c r="F126" s="50"/>
      <c r="G126" s="33"/>
      <c r="H126"/>
      <c r="I126" s="2"/>
      <c r="J126" s="66"/>
      <c r="K126" s="83"/>
      <c r="L126"/>
      <c r="M126"/>
      <c r="N126"/>
      <c r="O126"/>
      <c r="P126"/>
      <c r="Q126"/>
      <c r="R126" s="75"/>
      <c r="S126" s="75"/>
      <c r="V126" s="233" t="s">
        <v>355</v>
      </c>
      <c r="W126" s="98"/>
    </row>
    <row r="127" spans="1:27" s="1" customFormat="1" ht="41.25" customHeight="1" x14ac:dyDescent="0.2">
      <c r="A127" s="79"/>
      <c r="B127" s="79"/>
      <c r="C127" s="282"/>
      <c r="D127" s="111"/>
      <c r="E127"/>
      <c r="F127" s="50"/>
      <c r="G127" s="33"/>
      <c r="H127"/>
      <c r="I127" s="2"/>
      <c r="J127" s="57"/>
      <c r="K127" s="83"/>
      <c r="L127"/>
      <c r="M127" s="99"/>
      <c r="N127" s="115"/>
      <c r="O127" s="309" t="s">
        <v>225</v>
      </c>
      <c r="P127" s="309"/>
      <c r="Q127"/>
      <c r="R127" s="75"/>
      <c r="S127" s="75"/>
      <c r="T127" s="234" t="s">
        <v>303</v>
      </c>
      <c r="V127" s="235" t="s">
        <v>311</v>
      </c>
      <c r="W127" s="98"/>
      <c r="X127" s="301" t="s">
        <v>366</v>
      </c>
      <c r="Y127" s="301"/>
    </row>
    <row r="128" spans="1:27" s="1" customFormat="1" ht="20.100000000000001" customHeight="1" x14ac:dyDescent="0.2">
      <c r="A128" s="79"/>
      <c r="B128" s="79"/>
      <c r="C128" s="281"/>
      <c r="D128" s="111"/>
      <c r="E128"/>
      <c r="F128" s="50"/>
      <c r="G128" s="33"/>
      <c r="H128"/>
      <c r="I128"/>
      <c r="J128"/>
      <c r="K128" s="83"/>
      <c r="L128"/>
      <c r="M128" s="99"/>
      <c r="N128" s="79"/>
      <c r="Q128" s="4"/>
      <c r="R128" s="75"/>
      <c r="S128" s="75"/>
      <c r="X128" s="233" t="s">
        <v>367</v>
      </c>
    </row>
    <row r="129" spans="1:24" s="1" customFormat="1" ht="63.75" customHeight="1" x14ac:dyDescent="0.2">
      <c r="A129" s="79"/>
      <c r="B129" s="79"/>
      <c r="C129" s="312"/>
      <c r="D129" s="313"/>
      <c r="E129"/>
      <c r="F129" s="50"/>
      <c r="G129" s="33"/>
      <c r="H129"/>
      <c r="I129"/>
      <c r="J129"/>
      <c r="K129" s="83"/>
      <c r="L129" s="292" t="s">
        <v>179</v>
      </c>
      <c r="M129" s="293"/>
      <c r="N129" s="54"/>
      <c r="O129"/>
      <c r="P129"/>
      <c r="Q129"/>
      <c r="R129" s="75"/>
      <c r="S129" s="75"/>
      <c r="T129" s="317"/>
      <c r="U129" s="318"/>
      <c r="V129" s="291" t="s">
        <v>301</v>
      </c>
      <c r="W129" s="291"/>
      <c r="X129" s="235" t="s">
        <v>368</v>
      </c>
    </row>
    <row r="130" spans="1:24" s="1" customFormat="1" ht="20.100000000000001" customHeight="1" x14ac:dyDescent="0.2">
      <c r="A130" s="79"/>
      <c r="B130" s="79"/>
      <c r="C130" s="281"/>
      <c r="D130" s="111"/>
      <c r="E130"/>
      <c r="F130" s="50"/>
      <c r="G130" s="33"/>
      <c r="H130"/>
      <c r="I130"/>
      <c r="J130"/>
      <c r="K130" s="2"/>
      <c r="L130"/>
      <c r="M130" s="99"/>
      <c r="N130" s="79"/>
      <c r="Q130" s="4"/>
      <c r="R130" s="75"/>
      <c r="S130" s="75"/>
      <c r="T130" s="4"/>
      <c r="U130" s="76"/>
    </row>
    <row r="131" spans="1:24" s="1" customFormat="1" ht="41.25" customHeight="1" x14ac:dyDescent="0.2">
      <c r="A131" s="79"/>
      <c r="B131" s="79"/>
      <c r="C131" s="282"/>
      <c r="D131" s="111"/>
      <c r="E131"/>
      <c r="F131" s="50"/>
      <c r="G131" s="33"/>
      <c r="H131"/>
      <c r="I131"/>
      <c r="J131"/>
      <c r="K131"/>
      <c r="L131"/>
      <c r="M131" s="99"/>
      <c r="N131" s="115"/>
      <c r="O131" s="309" t="s">
        <v>239</v>
      </c>
      <c r="P131" s="309"/>
      <c r="R131" s="75"/>
      <c r="T131" s="315" t="s">
        <v>300</v>
      </c>
      <c r="U131" s="316"/>
    </row>
    <row r="132" spans="1:24" x14ac:dyDescent="0.2">
      <c r="A132" s="33"/>
      <c r="B132" s="33"/>
      <c r="C132" s="283"/>
      <c r="D132" s="90"/>
      <c r="F132" s="50"/>
      <c r="G132" s="33"/>
      <c r="L132"/>
      <c r="R132" s="75"/>
      <c r="S132" s="4"/>
    </row>
    <row r="133" spans="1:24" ht="41.25" customHeight="1" x14ac:dyDescent="0.3">
      <c r="A133" s="33"/>
      <c r="B133" s="33"/>
      <c r="C133" s="283"/>
      <c r="D133" s="90"/>
      <c r="E133" s="62" t="s">
        <v>468</v>
      </c>
      <c r="F133" s="50"/>
      <c r="G133" s="33"/>
      <c r="Q133" s="303" t="s">
        <v>461</v>
      </c>
      <c r="R133" s="322"/>
      <c r="S133" s="254"/>
      <c r="T133" s="226" t="s">
        <v>462</v>
      </c>
      <c r="U133" s="270"/>
    </row>
    <row r="134" spans="1:24" x14ac:dyDescent="0.2">
      <c r="A134" s="33"/>
      <c r="B134" s="33"/>
      <c r="C134" s="283"/>
      <c r="D134" s="33"/>
      <c r="F134" s="50"/>
      <c r="G134" s="33"/>
      <c r="R134" s="75"/>
      <c r="S134" s="4"/>
    </row>
    <row r="135" spans="1:24" x14ac:dyDescent="0.2">
      <c r="A135" s="33"/>
      <c r="B135" s="33"/>
      <c r="C135" s="283"/>
      <c r="D135" s="33"/>
      <c r="F135" s="50"/>
      <c r="G135" s="33"/>
      <c r="R135" s="75"/>
      <c r="S135" s="4"/>
    </row>
    <row r="136" spans="1:24" ht="41.25" customHeight="1" x14ac:dyDescent="0.2">
      <c r="A136" s="33"/>
      <c r="B136" s="33"/>
      <c r="C136" s="283"/>
      <c r="D136" s="33"/>
      <c r="F136" s="50"/>
      <c r="G136" s="33"/>
      <c r="R136" s="75"/>
      <c r="S136" s="320" t="s">
        <v>460</v>
      </c>
      <c r="T136" s="321"/>
    </row>
    <row r="137" spans="1:24" x14ac:dyDescent="0.2">
      <c r="A137" s="33"/>
      <c r="B137" s="33"/>
      <c r="C137" s="283"/>
      <c r="D137" s="33"/>
      <c r="F137" s="50"/>
      <c r="G137" s="33"/>
      <c r="T137" s="17"/>
    </row>
    <row r="138" spans="1:24" x14ac:dyDescent="0.2">
      <c r="A138" s="33"/>
      <c r="B138" s="33"/>
      <c r="C138" s="283"/>
      <c r="D138" s="33"/>
      <c r="F138" s="50"/>
      <c r="G138" s="33"/>
    </row>
    <row r="139" spans="1:24" ht="41.25" customHeight="1" x14ac:dyDescent="0.2">
      <c r="A139" s="33"/>
      <c r="B139" s="33"/>
      <c r="C139" s="283"/>
      <c r="D139" s="33"/>
      <c r="F139" s="50"/>
      <c r="G139" s="33"/>
    </row>
    <row r="140" spans="1:24" ht="62.25" customHeight="1" x14ac:dyDescent="0.3">
      <c r="A140" s="33"/>
      <c r="B140" s="33"/>
      <c r="C140" s="283"/>
      <c r="D140" s="33"/>
      <c r="E140" s="288" t="s">
        <v>470</v>
      </c>
      <c r="F140" s="289"/>
      <c r="G140" s="94"/>
      <c r="O140" s="319"/>
      <c r="P140" s="319"/>
      <c r="T140" s="226"/>
    </row>
    <row r="141" spans="1:24" x14ac:dyDescent="0.2">
      <c r="A141" s="33"/>
      <c r="B141" s="33"/>
      <c r="C141" s="283"/>
      <c r="D141" s="33"/>
      <c r="F141" s="2"/>
      <c r="G141" s="33"/>
    </row>
  </sheetData>
  <mergeCells count="124">
    <mergeCell ref="A111:B111"/>
    <mergeCell ref="X107:Y107"/>
    <mergeCell ref="X103:Y103"/>
    <mergeCell ref="O140:P140"/>
    <mergeCell ref="Z121:AA121"/>
    <mergeCell ref="V125:W125"/>
    <mergeCell ref="X115:Y115"/>
    <mergeCell ref="X119:Y119"/>
    <mergeCell ref="X123:Y123"/>
    <mergeCell ref="X127:Y127"/>
    <mergeCell ref="Q109:S109"/>
    <mergeCell ref="S136:T136"/>
    <mergeCell ref="Q133:R133"/>
    <mergeCell ref="C129:D129"/>
    <mergeCell ref="V96:W96"/>
    <mergeCell ref="V105:W105"/>
    <mergeCell ref="V109:W109"/>
    <mergeCell ref="V117:W117"/>
    <mergeCell ref="Q96:S96"/>
    <mergeCell ref="T119:U119"/>
    <mergeCell ref="T100:U100"/>
    <mergeCell ref="O131:P131"/>
    <mergeCell ref="T131:U131"/>
    <mergeCell ref="V129:W129"/>
    <mergeCell ref="T123:U123"/>
    <mergeCell ref="T129:U129"/>
    <mergeCell ref="O127:P127"/>
    <mergeCell ref="O121:P121"/>
    <mergeCell ref="X100:Y100"/>
    <mergeCell ref="X111:Y111"/>
    <mergeCell ref="A96:B96"/>
    <mergeCell ref="Z113:AA113"/>
    <mergeCell ref="Z117:AA117"/>
    <mergeCell ref="V70:W70"/>
    <mergeCell ref="V58:W58"/>
    <mergeCell ref="V62:W62"/>
    <mergeCell ref="X64:Y64"/>
    <mergeCell ref="X60:Y60"/>
    <mergeCell ref="V66:W66"/>
    <mergeCell ref="A109:B109"/>
    <mergeCell ref="A94:B94"/>
    <mergeCell ref="T107:U107"/>
    <mergeCell ref="Q58:S58"/>
    <mergeCell ref="Q62:S62"/>
    <mergeCell ref="T60:U60"/>
    <mergeCell ref="T68:U68"/>
    <mergeCell ref="Q74:S74"/>
    <mergeCell ref="O94:P94"/>
    <mergeCell ref="O100:P100"/>
    <mergeCell ref="V92:W92"/>
    <mergeCell ref="X94:Y94"/>
    <mergeCell ref="O84:P84"/>
    <mergeCell ref="E3:H3"/>
    <mergeCell ref="C86:D86"/>
    <mergeCell ref="C92:D92"/>
    <mergeCell ref="C107:D107"/>
    <mergeCell ref="T14:U14"/>
    <mergeCell ref="T20:U20"/>
    <mergeCell ref="T22:U22"/>
    <mergeCell ref="T30:U30"/>
    <mergeCell ref="T26:U26"/>
    <mergeCell ref="T72:U72"/>
    <mergeCell ref="T76:U76"/>
    <mergeCell ref="Q78:S78"/>
    <mergeCell ref="Q82:S82"/>
    <mergeCell ref="T94:U94"/>
    <mergeCell ref="Q50:S50"/>
    <mergeCell ref="T48:U48"/>
    <mergeCell ref="T52:U52"/>
    <mergeCell ref="L36:M36"/>
    <mergeCell ref="T56:U56"/>
    <mergeCell ref="O46:P46"/>
    <mergeCell ref="O38:P38"/>
    <mergeCell ref="O34:P34"/>
    <mergeCell ref="O30:P30"/>
    <mergeCell ref="O90:P90"/>
    <mergeCell ref="O88:P88"/>
    <mergeCell ref="X15:Y15"/>
    <mergeCell ref="X19:Y19"/>
    <mergeCell ref="Q32:S32"/>
    <mergeCell ref="Q36:S36"/>
    <mergeCell ref="Q40:S40"/>
    <mergeCell ref="Q44:S44"/>
    <mergeCell ref="T42:U42"/>
    <mergeCell ref="T46:U46"/>
    <mergeCell ref="O20:P20"/>
    <mergeCell ref="Q28:S28"/>
    <mergeCell ref="Q24:S24"/>
    <mergeCell ref="O56:P56"/>
    <mergeCell ref="O68:P68"/>
    <mergeCell ref="O80:P80"/>
    <mergeCell ref="E18:H24"/>
    <mergeCell ref="H40:I40"/>
    <mergeCell ref="H100:I100"/>
    <mergeCell ref="E83:F83"/>
    <mergeCell ref="E58:F58"/>
    <mergeCell ref="H36:I36"/>
    <mergeCell ref="H38:I38"/>
    <mergeCell ref="H42:I42"/>
    <mergeCell ref="H44:I44"/>
    <mergeCell ref="AD3:AE3"/>
    <mergeCell ref="AD7:AE7"/>
    <mergeCell ref="AB9:AC9"/>
    <mergeCell ref="E140:F140"/>
    <mergeCell ref="Q17:S17"/>
    <mergeCell ref="V11:W11"/>
    <mergeCell ref="L26:M26"/>
    <mergeCell ref="J119:K119"/>
    <mergeCell ref="J89:K89"/>
    <mergeCell ref="J58:K58"/>
    <mergeCell ref="J33:K33"/>
    <mergeCell ref="L76:M76"/>
    <mergeCell ref="L51:M51"/>
    <mergeCell ref="Z11:AA11"/>
    <mergeCell ref="X13:Y13"/>
    <mergeCell ref="V17:W17"/>
    <mergeCell ref="L129:M129"/>
    <mergeCell ref="L107:M107"/>
    <mergeCell ref="L92:M92"/>
    <mergeCell ref="L86:M86"/>
    <mergeCell ref="AB5:AC5"/>
    <mergeCell ref="X9:Y9"/>
    <mergeCell ref="Z7:AA7"/>
    <mergeCell ref="Q54:S54"/>
  </mergeCells>
  <hyperlinks>
    <hyperlink ref="E58:F58" location="Parents!A29" display="Rhonda Eileen Cruickshank                                            B June, 1939"/>
    <hyperlink ref="E83:F83" location="Parents!A30" display="Raymond Charles Cruickshank                                            B Aug 5, 1951"/>
    <hyperlink ref="E140:F140" location="Parents!A31" display="Heather Dale Cruickshank                                        B Nov 30, 1954 - D Oct, 2015"/>
    <hyperlink ref="H40:I40" location="Parents!A7" display="Charles Norrie Cruickshank                  B Aug 28, 1915-D April 7, 1966"/>
    <hyperlink ref="H100:I100" location="Parents!A7" display="Helena Isabelle Magee                            B 1914 - D Jul 17, 2011"/>
    <hyperlink ref="Q17:S17" location="'Wm&amp; Eliz'!M7" display="William Cruickshank                                          B June 10, 1763"/>
  </hyperlinks>
  <printOptions horizontalCentered="1" verticalCentered="1"/>
  <pageMargins left="0.25" right="0.25" top="0.25" bottom="0.25" header="0.25" footer="0.25"/>
  <pageSetup scale="65" orientation="landscape" r:id="rId1"/>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54"/>
  <sheetViews>
    <sheetView workbookViewId="0"/>
  </sheetViews>
  <sheetFormatPr defaultRowHeight="78.75" customHeight="1" x14ac:dyDescent="0.2"/>
  <cols>
    <col min="1" max="1" width="9.125" customWidth="1"/>
    <col min="2" max="2" width="19.5" customWidth="1"/>
    <col min="3" max="3" width="19.625" customWidth="1"/>
    <col min="4" max="4" width="23.5" customWidth="1"/>
    <col min="5" max="5" width="14.625" style="135" customWidth="1"/>
    <col min="6" max="6" width="21.875" customWidth="1"/>
    <col min="7" max="7" width="19.625" style="135" customWidth="1"/>
    <col min="8" max="8" width="19.625" customWidth="1"/>
    <col min="9" max="9" width="22.5" customWidth="1"/>
    <col min="10" max="10" width="10.125" customWidth="1"/>
    <col min="11" max="11" width="9.625" customWidth="1"/>
  </cols>
  <sheetData>
    <row r="1" spans="1:9" ht="62.25" customHeight="1" x14ac:dyDescent="0.75">
      <c r="A1" s="17"/>
      <c r="B1" s="31" t="str">
        <f>TreeName</f>
        <v>CRUICKSHANK</v>
      </c>
      <c r="C1" s="20"/>
      <c r="D1" s="20"/>
      <c r="E1" s="211" t="s">
        <v>230</v>
      </c>
      <c r="F1" s="17"/>
      <c r="G1" s="133"/>
      <c r="H1" s="17"/>
      <c r="I1" s="17"/>
    </row>
    <row r="2" spans="1:9" ht="57" customHeight="1" x14ac:dyDescent="0.2">
      <c r="A2" s="17"/>
      <c r="B2" s="21" t="s">
        <v>5</v>
      </c>
      <c r="C2" s="22"/>
      <c r="D2" s="22"/>
      <c r="E2" s="134"/>
      <c r="F2" s="32"/>
      <c r="G2" s="134"/>
      <c r="H2" s="32"/>
      <c r="I2" s="33"/>
    </row>
    <row r="3" spans="1:9" ht="14.25" customHeight="1" x14ac:dyDescent="0.2">
      <c r="A3" s="17"/>
      <c r="B3" s="17"/>
      <c r="C3" s="17"/>
      <c r="D3" s="17"/>
      <c r="E3" s="133"/>
      <c r="F3" s="17"/>
      <c r="G3" s="133"/>
      <c r="H3" s="17"/>
      <c r="I3" s="17"/>
    </row>
    <row r="4" spans="1:9" ht="15" customHeight="1" x14ac:dyDescent="0.2">
      <c r="A4" s="17"/>
      <c r="B4" s="17"/>
      <c r="C4" s="17"/>
      <c r="D4" s="17"/>
      <c r="E4" s="133"/>
      <c r="F4" s="17"/>
      <c r="G4" s="133"/>
      <c r="H4" s="17"/>
      <c r="I4" s="17"/>
    </row>
    <row r="5" spans="1:9" ht="20.25" customHeight="1" x14ac:dyDescent="0.3">
      <c r="A5" s="17"/>
      <c r="B5" s="26" t="s">
        <v>6</v>
      </c>
      <c r="C5" s="17"/>
      <c r="D5" s="17"/>
      <c r="E5" s="133"/>
      <c r="F5" s="26" t="s">
        <v>7</v>
      </c>
      <c r="G5" s="133"/>
      <c r="H5" s="17"/>
      <c r="I5" s="17"/>
    </row>
    <row r="6" spans="1:9" ht="15.75" customHeight="1" x14ac:dyDescent="0.2">
      <c r="A6" s="17"/>
      <c r="B6" s="17"/>
      <c r="C6" s="17"/>
      <c r="D6" s="17"/>
      <c r="E6" s="133"/>
      <c r="F6" s="17"/>
      <c r="G6" s="133"/>
      <c r="H6" s="17"/>
      <c r="I6" s="17"/>
    </row>
    <row r="7" spans="1:9" ht="15.75" customHeight="1" x14ac:dyDescent="0.2">
      <c r="A7" s="17"/>
      <c r="B7" s="17"/>
      <c r="C7" s="17"/>
      <c r="D7" s="17"/>
      <c r="E7" s="133"/>
      <c r="F7" s="17"/>
      <c r="G7" s="133"/>
      <c r="H7" s="17"/>
      <c r="I7" s="17"/>
    </row>
    <row r="8" spans="1:9" ht="30" customHeight="1" x14ac:dyDescent="0.2">
      <c r="A8" s="17"/>
      <c r="B8" s="17"/>
      <c r="C8" s="17"/>
      <c r="D8" s="17"/>
      <c r="E8" s="133"/>
      <c r="F8" s="17"/>
      <c r="G8" s="133"/>
      <c r="H8" s="17"/>
      <c r="I8" s="17"/>
    </row>
    <row r="9" spans="1:9" ht="45.75" customHeight="1" x14ac:dyDescent="0.2">
      <c r="A9" s="17"/>
      <c r="B9" s="17"/>
      <c r="C9" s="17"/>
      <c r="D9" s="17"/>
      <c r="E9" s="133"/>
      <c r="F9" s="17"/>
      <c r="G9" s="133"/>
      <c r="H9" s="17"/>
      <c r="I9" s="17"/>
    </row>
    <row r="10" spans="1:9" ht="42" customHeight="1" x14ac:dyDescent="0.2">
      <c r="B10" s="382" t="str">
        <f>"Father: "&amp;MGGGrandfather3</f>
        <v>Father: George Murray                                                                                             B Jul 10, 1850 - D 1939</v>
      </c>
      <c r="C10" s="383"/>
      <c r="D10" s="384"/>
      <c r="F10" s="382" t="str">
        <f>"Mother: "&amp;MGGGrandmother3</f>
        <v>Mother: Elizabeth McRobbie                                                                       B Sept 28, 1851 -D Feb 13, 1875</v>
      </c>
      <c r="G10" s="383"/>
      <c r="H10" s="384"/>
    </row>
    <row r="11" spans="1:9" ht="20.25" customHeight="1" x14ac:dyDescent="0.25">
      <c r="B11" s="11"/>
      <c r="C11" s="347" t="s">
        <v>2</v>
      </c>
      <c r="D11" s="348"/>
      <c r="F11" s="11"/>
      <c r="G11" s="349" t="s">
        <v>2</v>
      </c>
      <c r="H11" s="350"/>
    </row>
    <row r="12" spans="1:9" ht="20.25" customHeight="1" x14ac:dyDescent="0.25">
      <c r="B12" s="11"/>
      <c r="C12" s="332" t="s">
        <v>214</v>
      </c>
      <c r="D12" s="333"/>
      <c r="F12" s="15"/>
      <c r="G12" s="332" t="s">
        <v>339</v>
      </c>
      <c r="H12" s="333"/>
    </row>
    <row r="13" spans="1:9" ht="20.25" customHeight="1" x14ac:dyDescent="0.2">
      <c r="B13" s="11"/>
      <c r="C13" s="334" t="s">
        <v>217</v>
      </c>
      <c r="D13" s="335"/>
      <c r="F13" s="15"/>
      <c r="G13" s="334" t="s">
        <v>320</v>
      </c>
      <c r="H13" s="335"/>
    </row>
    <row r="14" spans="1:9" ht="18" customHeight="1" x14ac:dyDescent="0.25">
      <c r="B14" s="11"/>
      <c r="C14" s="347" t="s">
        <v>3</v>
      </c>
      <c r="D14" s="348"/>
      <c r="F14" s="15"/>
      <c r="G14" s="139" t="s">
        <v>3</v>
      </c>
      <c r="H14" s="193"/>
    </row>
    <row r="15" spans="1:9" ht="20.25" customHeight="1" x14ac:dyDescent="0.25">
      <c r="B15" s="11"/>
      <c r="C15" s="363" t="s">
        <v>215</v>
      </c>
      <c r="D15" s="364"/>
      <c r="F15" s="11"/>
      <c r="G15" s="332" t="s">
        <v>353</v>
      </c>
      <c r="H15" s="333"/>
    </row>
    <row r="16" spans="1:9" ht="20.25" customHeight="1" x14ac:dyDescent="0.2">
      <c r="B16" s="11"/>
      <c r="C16" s="330" t="s">
        <v>105</v>
      </c>
      <c r="D16" s="331"/>
      <c r="F16" s="11"/>
      <c r="G16" s="330" t="s">
        <v>340</v>
      </c>
      <c r="H16" s="331"/>
    </row>
    <row r="17" spans="1:9" ht="5.25" customHeight="1" x14ac:dyDescent="0.2">
      <c r="B17" s="12"/>
      <c r="C17" s="13"/>
      <c r="D17" s="14"/>
      <c r="F17" s="12"/>
      <c r="G17" s="140"/>
      <c r="H17" s="16"/>
    </row>
    <row r="18" spans="1:9" ht="5.25" customHeight="1" x14ac:dyDescent="0.2">
      <c r="B18" s="195"/>
      <c r="C18" s="196"/>
      <c r="D18" s="195"/>
      <c r="F18" s="195"/>
      <c r="G18" s="197"/>
      <c r="H18" s="196"/>
    </row>
    <row r="19" spans="1:9" ht="42" customHeight="1" x14ac:dyDescent="0.2">
      <c r="B19" s="195"/>
      <c r="C19" s="196"/>
      <c r="D19" s="195"/>
      <c r="F19" s="382" t="str">
        <f>"Mother: "&amp;'Family Tree'!O121</f>
        <v>Mother: Elizabeth Thom                                                                                   B Nov 6, 1856 - D 1938</v>
      </c>
      <c r="G19" s="383"/>
      <c r="H19" s="384"/>
    </row>
    <row r="20" spans="1:9" ht="30" customHeight="1" x14ac:dyDescent="0.25">
      <c r="B20" s="195"/>
      <c r="C20" s="196"/>
      <c r="D20" s="388" t="s">
        <v>327</v>
      </c>
      <c r="E20" s="389"/>
      <c r="F20" s="11"/>
      <c r="G20" s="349" t="s">
        <v>2</v>
      </c>
      <c r="H20" s="350"/>
    </row>
    <row r="21" spans="1:9" ht="21.75" customHeight="1" x14ac:dyDescent="0.25">
      <c r="B21" s="195"/>
      <c r="C21" s="196"/>
      <c r="D21" s="195"/>
      <c r="F21" s="15"/>
      <c r="G21" s="332" t="s">
        <v>216</v>
      </c>
      <c r="H21" s="333"/>
    </row>
    <row r="22" spans="1:9" ht="20.25" customHeight="1" x14ac:dyDescent="0.2">
      <c r="B22" s="195"/>
      <c r="C22" s="196"/>
      <c r="D22" s="385" t="s">
        <v>326</v>
      </c>
      <c r="E22" s="386"/>
      <c r="F22" s="15"/>
      <c r="G22" s="334" t="s">
        <v>334</v>
      </c>
      <c r="H22" s="335"/>
    </row>
    <row r="23" spans="1:9" ht="18" customHeight="1" x14ac:dyDescent="0.25">
      <c r="B23" s="195"/>
      <c r="C23" s="196"/>
      <c r="D23" s="387"/>
      <c r="E23" s="386"/>
      <c r="F23" s="15"/>
      <c r="G23" s="139" t="s">
        <v>3</v>
      </c>
      <c r="H23" s="193"/>
    </row>
    <row r="24" spans="1:9" ht="20.25" customHeight="1" x14ac:dyDescent="0.25">
      <c r="B24" s="195"/>
      <c r="C24" s="196"/>
      <c r="D24" s="195"/>
      <c r="F24" s="11"/>
      <c r="G24" s="332" t="s">
        <v>333</v>
      </c>
      <c r="H24" s="333"/>
    </row>
    <row r="25" spans="1:9" ht="20.25" customHeight="1" x14ac:dyDescent="0.2">
      <c r="A25" s="17"/>
      <c r="B25" s="17"/>
      <c r="C25" s="17"/>
      <c r="D25" s="17"/>
      <c r="E25" s="133"/>
      <c r="F25" s="11"/>
      <c r="G25" s="330" t="s">
        <v>105</v>
      </c>
      <c r="H25" s="331"/>
      <c r="I25" s="17"/>
    </row>
    <row r="26" spans="1:9" ht="5.25" customHeight="1" x14ac:dyDescent="0.2">
      <c r="A26" s="17"/>
      <c r="B26" s="17"/>
      <c r="C26" s="17"/>
      <c r="D26" s="17"/>
      <c r="E26" s="133"/>
      <c r="F26" s="12"/>
      <c r="G26" s="140"/>
      <c r="H26" s="16"/>
      <c r="I26" s="17"/>
    </row>
    <row r="27" spans="1:9" ht="21" customHeight="1" x14ac:dyDescent="0.2">
      <c r="B27" s="10"/>
      <c r="C27" s="10"/>
      <c r="D27" s="10"/>
      <c r="E27" s="136"/>
      <c r="F27" s="10"/>
      <c r="G27" s="136"/>
      <c r="H27" s="10"/>
    </row>
    <row r="28" spans="1:9" ht="27" customHeight="1" x14ac:dyDescent="0.25">
      <c r="B28" s="7" t="s">
        <v>4</v>
      </c>
      <c r="C28" s="8"/>
      <c r="D28" s="8"/>
      <c r="E28" s="137"/>
      <c r="F28" s="8"/>
      <c r="G28" s="137"/>
      <c r="H28" s="9"/>
    </row>
    <row r="29" spans="1:9" ht="36" customHeight="1" x14ac:dyDescent="0.2">
      <c r="B29" s="369" t="s">
        <v>260</v>
      </c>
      <c r="C29" s="330"/>
      <c r="D29" s="330"/>
      <c r="E29" s="330"/>
      <c r="F29" s="330"/>
      <c r="G29" s="330"/>
      <c r="H29" s="331"/>
    </row>
    <row r="30" spans="1:9" ht="17.25" customHeight="1" x14ac:dyDescent="0.25">
      <c r="B30" s="351"/>
      <c r="C30" s="352"/>
      <c r="D30" s="352"/>
      <c r="E30" s="352"/>
      <c r="F30" s="352"/>
      <c r="G30" s="352"/>
      <c r="H30" s="353"/>
    </row>
    <row r="31" spans="1:9" ht="60.75" customHeight="1" x14ac:dyDescent="0.25">
      <c r="B31" s="351" t="s">
        <v>237</v>
      </c>
      <c r="C31" s="352"/>
      <c r="D31" s="352"/>
      <c r="E31" s="352"/>
      <c r="F31" s="352"/>
      <c r="G31" s="352"/>
      <c r="H31" s="353"/>
    </row>
    <row r="32" spans="1:9" ht="44.25" customHeight="1" x14ac:dyDescent="0.2">
      <c r="B32" s="376" t="s">
        <v>467</v>
      </c>
      <c r="C32" s="377"/>
      <c r="D32" s="377"/>
      <c r="E32" s="377"/>
      <c r="F32" s="377"/>
      <c r="G32" s="377"/>
      <c r="H32" s="378"/>
    </row>
    <row r="33" spans="2:9" ht="9" customHeight="1" x14ac:dyDescent="0.25">
      <c r="B33" s="208"/>
      <c r="C33" s="209"/>
      <c r="D33" s="209"/>
      <c r="E33" s="209"/>
      <c r="F33" s="209"/>
      <c r="G33" s="209"/>
      <c r="H33" s="210"/>
    </row>
    <row r="34" spans="2:9" ht="28.5" customHeight="1" x14ac:dyDescent="0.2">
      <c r="B34" s="371" t="s">
        <v>263</v>
      </c>
      <c r="C34" s="372"/>
      <c r="D34" s="372"/>
      <c r="E34" s="372"/>
      <c r="F34" s="372"/>
      <c r="G34" s="372"/>
      <c r="H34" s="373"/>
    </row>
    <row r="35" spans="2:9" ht="36.75" customHeight="1" x14ac:dyDescent="0.25">
      <c r="B35" s="351" t="s">
        <v>335</v>
      </c>
      <c r="C35" s="352"/>
      <c r="D35" s="352"/>
      <c r="E35" s="352"/>
      <c r="F35" s="352"/>
      <c r="G35" s="352"/>
      <c r="H35" s="353"/>
    </row>
    <row r="36" spans="2:9" ht="10.5" customHeight="1" x14ac:dyDescent="0.2">
      <c r="B36" s="379"/>
      <c r="C36" s="380"/>
      <c r="D36" s="380"/>
      <c r="E36" s="380"/>
      <c r="F36" s="380"/>
      <c r="G36" s="380"/>
      <c r="H36" s="381"/>
    </row>
    <row r="37" spans="2:9" ht="36.75" customHeight="1" x14ac:dyDescent="0.2">
      <c r="B37" s="369" t="s">
        <v>352</v>
      </c>
      <c r="C37" s="330"/>
      <c r="D37" s="330"/>
      <c r="E37" s="330"/>
      <c r="F37" s="330"/>
      <c r="G37" s="330"/>
      <c r="H37" s="331"/>
    </row>
    <row r="38" spans="2:9" ht="36.75" customHeight="1" x14ac:dyDescent="0.2">
      <c r="B38" s="369" t="s">
        <v>466</v>
      </c>
      <c r="C38" s="330"/>
      <c r="D38" s="330"/>
      <c r="E38" s="330"/>
      <c r="F38" s="330"/>
      <c r="G38" s="330"/>
      <c r="H38" s="331"/>
    </row>
    <row r="39" spans="2:9" ht="5.25" customHeight="1" x14ac:dyDescent="0.2">
      <c r="B39" s="360"/>
      <c r="C39" s="361"/>
      <c r="D39" s="361"/>
      <c r="E39" s="361"/>
      <c r="F39" s="361"/>
      <c r="G39" s="361"/>
      <c r="H39" s="362"/>
    </row>
    <row r="40" spans="2:9" ht="13.5" customHeight="1" x14ac:dyDescent="0.2"/>
    <row r="41" spans="2:9" ht="27" customHeight="1" x14ac:dyDescent="0.2">
      <c r="B41" s="36" t="s">
        <v>8</v>
      </c>
      <c r="C41" s="36" t="s">
        <v>9</v>
      </c>
      <c r="D41" s="37" t="s">
        <v>10</v>
      </c>
      <c r="E41" s="138" t="s">
        <v>2</v>
      </c>
      <c r="F41" s="38" t="s">
        <v>11</v>
      </c>
      <c r="G41" s="138" t="s">
        <v>3</v>
      </c>
      <c r="H41" s="38" t="s">
        <v>12</v>
      </c>
      <c r="I41" s="138" t="s">
        <v>229</v>
      </c>
    </row>
    <row r="42" spans="2:9" ht="78.75" customHeight="1" x14ac:dyDescent="0.25">
      <c r="B42" s="5"/>
      <c r="C42" s="201" t="s">
        <v>218</v>
      </c>
      <c r="D42" s="144" t="s">
        <v>219</v>
      </c>
      <c r="E42" s="143" t="s">
        <v>224</v>
      </c>
      <c r="F42" s="144" t="s">
        <v>123</v>
      </c>
      <c r="G42" s="145" t="s">
        <v>387</v>
      </c>
      <c r="H42" s="144" t="s">
        <v>105</v>
      </c>
      <c r="I42" s="198"/>
    </row>
    <row r="43" spans="2:9" ht="128.25" customHeight="1" x14ac:dyDescent="0.2">
      <c r="B43" s="5"/>
      <c r="C43" s="201" t="s">
        <v>305</v>
      </c>
      <c r="D43" s="144" t="s">
        <v>220</v>
      </c>
      <c r="E43" s="237" t="s">
        <v>321</v>
      </c>
      <c r="F43" s="144" t="s">
        <v>337</v>
      </c>
      <c r="G43" s="143" t="s">
        <v>372</v>
      </c>
      <c r="H43" s="144"/>
      <c r="I43" s="215" t="s">
        <v>373</v>
      </c>
    </row>
    <row r="44" spans="2:9" ht="95.25" customHeight="1" x14ac:dyDescent="0.2">
      <c r="B44" s="5"/>
      <c r="C44" s="202" t="s">
        <v>223</v>
      </c>
      <c r="D44" s="144" t="s">
        <v>221</v>
      </c>
      <c r="E44" s="143" t="s">
        <v>231</v>
      </c>
      <c r="F44" s="144" t="s">
        <v>375</v>
      </c>
      <c r="G44" s="145" t="s">
        <v>374</v>
      </c>
      <c r="H44" s="144"/>
      <c r="I44" s="215" t="s">
        <v>336</v>
      </c>
    </row>
    <row r="45" spans="2:9" ht="136.5" customHeight="1" x14ac:dyDescent="0.2">
      <c r="B45" s="5"/>
      <c r="C45" s="201" t="s">
        <v>306</v>
      </c>
      <c r="D45" s="144" t="s">
        <v>222</v>
      </c>
      <c r="E45" s="143" t="s">
        <v>232</v>
      </c>
      <c r="F45" s="144" t="s">
        <v>376</v>
      </c>
      <c r="G45" s="145" t="s">
        <v>384</v>
      </c>
      <c r="H45" s="144" t="s">
        <v>105</v>
      </c>
      <c r="I45" s="215" t="s">
        <v>383</v>
      </c>
    </row>
    <row r="46" spans="2:9" ht="126" customHeight="1" x14ac:dyDescent="0.2">
      <c r="B46" s="5"/>
      <c r="C46" s="203" t="s">
        <v>377</v>
      </c>
      <c r="D46" s="144" t="s">
        <v>222</v>
      </c>
      <c r="E46" s="162" t="s">
        <v>233</v>
      </c>
      <c r="F46" s="144" t="s">
        <v>123</v>
      </c>
      <c r="G46" s="159" t="s">
        <v>258</v>
      </c>
      <c r="H46" s="160"/>
      <c r="I46" s="215" t="s">
        <v>378</v>
      </c>
    </row>
    <row r="47" spans="2:9" ht="78.75" customHeight="1" x14ac:dyDescent="0.2">
      <c r="C47" s="205" t="s">
        <v>342</v>
      </c>
      <c r="D47" s="144" t="s">
        <v>222</v>
      </c>
      <c r="E47" s="212" t="s">
        <v>236</v>
      </c>
      <c r="F47" s="144" t="s">
        <v>123</v>
      </c>
      <c r="G47" s="212" t="s">
        <v>144</v>
      </c>
      <c r="H47" s="144" t="s">
        <v>105</v>
      </c>
      <c r="I47" s="215" t="s">
        <v>379</v>
      </c>
    </row>
    <row r="48" spans="2:9" ht="78.75" customHeight="1" x14ac:dyDescent="0.25">
      <c r="C48" s="204" t="s">
        <v>276</v>
      </c>
      <c r="D48" s="160" t="s">
        <v>221</v>
      </c>
      <c r="E48" s="212" t="s">
        <v>351</v>
      </c>
      <c r="F48" s="144" t="s">
        <v>123</v>
      </c>
      <c r="G48" s="216" t="s">
        <v>386</v>
      </c>
      <c r="H48" s="215" t="s">
        <v>385</v>
      </c>
      <c r="I48" s="198"/>
    </row>
    <row r="49" spans="2:9" ht="174" customHeight="1" x14ac:dyDescent="0.25">
      <c r="C49" s="205" t="s">
        <v>464</v>
      </c>
      <c r="D49" s="144" t="s">
        <v>222</v>
      </c>
      <c r="E49" s="212" t="s">
        <v>234</v>
      </c>
      <c r="F49" s="144" t="s">
        <v>238</v>
      </c>
      <c r="G49" s="212" t="s">
        <v>343</v>
      </c>
      <c r="H49" s="198"/>
      <c r="I49" s="215" t="s">
        <v>380</v>
      </c>
    </row>
    <row r="50" spans="2:9" ht="96" customHeight="1" x14ac:dyDescent="0.25">
      <c r="B50" s="199"/>
      <c r="C50" s="242" t="s">
        <v>341</v>
      </c>
      <c r="D50" s="160" t="s">
        <v>222</v>
      </c>
      <c r="E50" s="213" t="s">
        <v>235</v>
      </c>
      <c r="F50" s="214" t="s">
        <v>134</v>
      </c>
      <c r="G50" s="213" t="s">
        <v>382</v>
      </c>
      <c r="H50" s="200"/>
      <c r="I50" s="244" t="s">
        <v>381</v>
      </c>
    </row>
    <row r="51" spans="2:9" ht="78.75" customHeight="1" x14ac:dyDescent="0.25">
      <c r="B51" s="247"/>
      <c r="C51" s="248"/>
      <c r="D51" s="248"/>
      <c r="E51" s="249"/>
      <c r="F51" s="248"/>
      <c r="G51" s="249"/>
      <c r="H51" s="248"/>
      <c r="I51" s="248"/>
    </row>
    <row r="52" spans="2:9" ht="20.25" customHeight="1" x14ac:dyDescent="0.25">
      <c r="B52" s="247" t="s">
        <v>465</v>
      </c>
      <c r="C52" s="274"/>
      <c r="D52" s="274"/>
      <c r="E52" s="275"/>
      <c r="F52" s="274"/>
      <c r="G52" s="275"/>
      <c r="H52" s="274"/>
      <c r="I52" s="274"/>
    </row>
    <row r="53" spans="2:9" ht="21.75" customHeight="1" x14ac:dyDescent="0.2">
      <c r="B53" s="374" t="s">
        <v>391</v>
      </c>
      <c r="C53" s="374"/>
      <c r="D53" s="374"/>
      <c r="E53" s="374"/>
      <c r="F53" s="374"/>
      <c r="G53" s="374"/>
      <c r="H53" s="374"/>
      <c r="I53" s="374"/>
    </row>
    <row r="54" spans="2:9" ht="20.25" customHeight="1" x14ac:dyDescent="0.2">
      <c r="B54" s="375" t="s">
        <v>392</v>
      </c>
      <c r="C54" s="375"/>
      <c r="D54" s="375"/>
      <c r="E54" s="375"/>
      <c r="F54" s="375"/>
      <c r="G54" s="375"/>
      <c r="H54" s="375"/>
      <c r="I54" s="375"/>
    </row>
  </sheetData>
  <mergeCells count="33">
    <mergeCell ref="B31:H31"/>
    <mergeCell ref="B34:H34"/>
    <mergeCell ref="F19:H19"/>
    <mergeCell ref="G20:H20"/>
    <mergeCell ref="G21:H21"/>
    <mergeCell ref="G22:H22"/>
    <mergeCell ref="G24:H24"/>
    <mergeCell ref="D22:E23"/>
    <mergeCell ref="D20:E20"/>
    <mergeCell ref="G25:H25"/>
    <mergeCell ref="B29:H29"/>
    <mergeCell ref="B30:H30"/>
    <mergeCell ref="C16:D16"/>
    <mergeCell ref="G16:H16"/>
    <mergeCell ref="B10:D10"/>
    <mergeCell ref="F10:H10"/>
    <mergeCell ref="C11:D11"/>
    <mergeCell ref="G11:H11"/>
    <mergeCell ref="C12:D12"/>
    <mergeCell ref="G12:H12"/>
    <mergeCell ref="C13:D13"/>
    <mergeCell ref="G13:H13"/>
    <mergeCell ref="C14:D14"/>
    <mergeCell ref="C15:D15"/>
    <mergeCell ref="G15:H15"/>
    <mergeCell ref="B38:H38"/>
    <mergeCell ref="B53:I53"/>
    <mergeCell ref="B54:I54"/>
    <mergeCell ref="B32:H32"/>
    <mergeCell ref="B35:H35"/>
    <mergeCell ref="B36:H36"/>
    <mergeCell ref="B39:H39"/>
    <mergeCell ref="B37:H37"/>
  </mergeCells>
  <pageMargins left="0.7" right="0.7" top="0.75" bottom="0.75" header="0.3" footer="0.3"/>
  <pageSetup scale="49" fitToHeight="0"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38"/>
  <sheetViews>
    <sheetView zoomScale="98" zoomScaleNormal="98" workbookViewId="0"/>
  </sheetViews>
  <sheetFormatPr defaultRowHeight="78.75" customHeight="1" x14ac:dyDescent="0.2"/>
  <cols>
    <col min="1" max="1" width="9.125" customWidth="1"/>
    <col min="2" max="2" width="19.5" customWidth="1"/>
    <col min="3" max="3" width="19.625" customWidth="1"/>
    <col min="4" max="4" width="23.5" customWidth="1"/>
    <col min="5" max="5" width="14.625" style="135" customWidth="1"/>
    <col min="6" max="6" width="21.875" customWidth="1"/>
    <col min="7" max="7" width="19.625" style="135" customWidth="1"/>
    <col min="8" max="8" width="19.625" customWidth="1"/>
    <col min="9" max="9" width="24.125" customWidth="1"/>
    <col min="10" max="10" width="10.125" customWidth="1"/>
    <col min="11" max="11" width="9.625" customWidth="1"/>
  </cols>
  <sheetData>
    <row r="1" spans="1:9" ht="62.25" customHeight="1" x14ac:dyDescent="0.75">
      <c r="A1" s="17"/>
      <c r="B1" s="31" t="str">
        <f>TreeName</f>
        <v>CRUICKSHANK</v>
      </c>
      <c r="C1" s="20"/>
      <c r="D1" s="20"/>
      <c r="E1" s="211" t="s">
        <v>230</v>
      </c>
      <c r="F1" s="17"/>
      <c r="G1" s="133"/>
      <c r="H1" s="17"/>
      <c r="I1" s="17"/>
    </row>
    <row r="2" spans="1:9" ht="57" customHeight="1" x14ac:dyDescent="0.2">
      <c r="A2" s="17"/>
      <c r="B2" s="21" t="s">
        <v>5</v>
      </c>
      <c r="C2" s="22"/>
      <c r="D2" s="22"/>
      <c r="E2" s="134"/>
      <c r="F2" s="32"/>
      <c r="G2" s="134"/>
      <c r="H2" s="32"/>
      <c r="I2" s="33"/>
    </row>
    <row r="3" spans="1:9" ht="14.25" customHeight="1" x14ac:dyDescent="0.2">
      <c r="A3" s="17"/>
      <c r="B3" s="17"/>
      <c r="C3" s="17"/>
      <c r="D3" s="17"/>
      <c r="E3" s="133"/>
      <c r="F3" s="17"/>
      <c r="G3" s="133"/>
      <c r="H3" s="17"/>
      <c r="I3" s="17"/>
    </row>
    <row r="4" spans="1:9" ht="15" customHeight="1" x14ac:dyDescent="0.2">
      <c r="A4" s="17"/>
      <c r="B4" s="17"/>
      <c r="C4" s="17"/>
      <c r="D4" s="17"/>
      <c r="E4" s="133"/>
      <c r="F4" s="17"/>
      <c r="G4" s="133"/>
      <c r="H4" s="17"/>
      <c r="I4" s="17"/>
    </row>
    <row r="5" spans="1:9" ht="20.25" customHeight="1" x14ac:dyDescent="0.3">
      <c r="A5" s="17"/>
      <c r="B5" s="26" t="s">
        <v>6</v>
      </c>
      <c r="C5" s="17"/>
      <c r="D5" s="17"/>
      <c r="E5" s="133"/>
      <c r="F5" s="26" t="s">
        <v>7</v>
      </c>
      <c r="G5" s="133"/>
      <c r="H5" s="17"/>
      <c r="I5" s="17"/>
    </row>
    <row r="6" spans="1:9" ht="15.75" customHeight="1" x14ac:dyDescent="0.2">
      <c r="A6" s="17"/>
      <c r="B6" s="17"/>
      <c r="C6" s="17"/>
      <c r="D6" s="17"/>
      <c r="E6" s="133"/>
      <c r="F6" s="17"/>
      <c r="G6" s="133"/>
      <c r="H6" s="17"/>
      <c r="I6" s="17"/>
    </row>
    <row r="7" spans="1:9" ht="15.75" customHeight="1" x14ac:dyDescent="0.2">
      <c r="A7" s="17"/>
      <c r="B7" s="17"/>
      <c r="C7" s="17"/>
      <c r="D7" s="17"/>
      <c r="E7" s="133"/>
      <c r="F7" s="17"/>
      <c r="G7" s="133"/>
      <c r="H7" s="17"/>
      <c r="I7" s="17"/>
    </row>
    <row r="8" spans="1:9" ht="30" customHeight="1" x14ac:dyDescent="0.2">
      <c r="A8" s="17"/>
      <c r="B8" s="17"/>
      <c r="C8" s="17"/>
      <c r="D8" s="17"/>
      <c r="E8" s="133"/>
      <c r="F8" s="17"/>
      <c r="G8" s="133"/>
      <c r="H8" s="17"/>
      <c r="I8" s="17"/>
    </row>
    <row r="9" spans="1:9" ht="45.75" customHeight="1" x14ac:dyDescent="0.2">
      <c r="A9" s="17"/>
      <c r="B9" s="17"/>
      <c r="C9" s="17"/>
      <c r="D9" s="17"/>
      <c r="E9" s="133"/>
      <c r="F9" s="17"/>
      <c r="G9" s="133"/>
      <c r="H9" s="17"/>
      <c r="I9" s="17"/>
    </row>
    <row r="10" spans="1:9" ht="42" customHeight="1" x14ac:dyDescent="0.2">
      <c r="B10" s="382" t="str">
        <f>"Father: "&amp;MGGGrandfather4</f>
        <v>Father: Thornton Simmons                                                                        B Sept 7, 1844</v>
      </c>
      <c r="C10" s="383"/>
      <c r="D10" s="384"/>
      <c r="F10" s="382" t="str">
        <f>"Mother: "&amp;MGGGrandmother4</f>
        <v>Mother: Louisa Richards                                                                             B Aug 25, 1851</v>
      </c>
      <c r="G10" s="383"/>
      <c r="H10" s="384"/>
    </row>
    <row r="11" spans="1:9" ht="20.25" customHeight="1" x14ac:dyDescent="0.25">
      <c r="B11" s="11"/>
      <c r="C11" s="347" t="s">
        <v>2</v>
      </c>
      <c r="D11" s="348"/>
      <c r="F11" s="11"/>
      <c r="G11" s="349" t="s">
        <v>2</v>
      </c>
      <c r="H11" s="350"/>
    </row>
    <row r="12" spans="1:9" ht="20.25" customHeight="1" x14ac:dyDescent="0.25">
      <c r="B12" s="11"/>
      <c r="C12" s="332" t="s">
        <v>240</v>
      </c>
      <c r="D12" s="333"/>
      <c r="F12" s="15"/>
      <c r="G12" s="332" t="s">
        <v>241</v>
      </c>
      <c r="H12" s="333"/>
    </row>
    <row r="13" spans="1:9" ht="20.25" customHeight="1" x14ac:dyDescent="0.2">
      <c r="B13" s="11"/>
      <c r="C13" s="334"/>
      <c r="D13" s="335"/>
      <c r="F13" s="15"/>
      <c r="G13" s="334"/>
      <c r="H13" s="335"/>
    </row>
    <row r="14" spans="1:9" ht="18" customHeight="1" x14ac:dyDescent="0.25">
      <c r="B14" s="11"/>
      <c r="C14" s="347" t="s">
        <v>3</v>
      </c>
      <c r="D14" s="348"/>
      <c r="F14" s="15"/>
      <c r="G14" s="139" t="s">
        <v>3</v>
      </c>
      <c r="H14" s="207"/>
    </row>
    <row r="15" spans="1:9" ht="20.25" customHeight="1" x14ac:dyDescent="0.25">
      <c r="B15" s="11"/>
      <c r="C15" s="363"/>
      <c r="D15" s="364"/>
      <c r="F15" s="11"/>
      <c r="G15" s="332"/>
      <c r="H15" s="333"/>
    </row>
    <row r="16" spans="1:9" ht="20.25" customHeight="1" x14ac:dyDescent="0.2">
      <c r="B16" s="11"/>
      <c r="C16" s="330"/>
      <c r="D16" s="331"/>
      <c r="F16" s="11"/>
      <c r="G16" s="330"/>
      <c r="H16" s="331"/>
    </row>
    <row r="17" spans="2:9" ht="5.25" customHeight="1" x14ac:dyDescent="0.2">
      <c r="B17" s="12"/>
      <c r="C17" s="13"/>
      <c r="D17" s="14"/>
      <c r="F17" s="12"/>
      <c r="G17" s="140"/>
      <c r="H17" s="16"/>
    </row>
    <row r="18" spans="2:9" ht="5.25" customHeight="1" x14ac:dyDescent="0.2">
      <c r="B18" s="195"/>
      <c r="C18" s="196"/>
      <c r="D18" s="195"/>
      <c r="F18" s="195"/>
      <c r="G18" s="197"/>
      <c r="H18" s="196"/>
    </row>
    <row r="19" spans="2:9" ht="21" customHeight="1" x14ac:dyDescent="0.2">
      <c r="B19" s="10"/>
      <c r="C19" s="10"/>
      <c r="D19" s="10"/>
      <c r="E19" s="136"/>
      <c r="F19" s="10"/>
      <c r="G19" s="136"/>
      <c r="H19" s="10"/>
    </row>
    <row r="20" spans="2:9" ht="27" customHeight="1" x14ac:dyDescent="0.25">
      <c r="B20" s="7" t="s">
        <v>4</v>
      </c>
      <c r="C20" s="8"/>
      <c r="D20" s="8"/>
      <c r="E20" s="137"/>
      <c r="F20" s="8"/>
      <c r="G20" s="137"/>
      <c r="H20" s="9"/>
    </row>
    <row r="21" spans="2:9" ht="75" customHeight="1" x14ac:dyDescent="0.2">
      <c r="B21" s="369" t="s">
        <v>274</v>
      </c>
      <c r="C21" s="330"/>
      <c r="D21" s="330"/>
      <c r="E21" s="330"/>
      <c r="F21" s="330"/>
      <c r="G21" s="330"/>
      <c r="H21" s="331"/>
    </row>
    <row r="22" spans="2:9" ht="18.75" customHeight="1" x14ac:dyDescent="0.25">
      <c r="B22" s="351"/>
      <c r="C22" s="352"/>
      <c r="D22" s="352"/>
      <c r="E22" s="352"/>
      <c r="F22" s="352"/>
      <c r="G22" s="352"/>
      <c r="H22" s="353"/>
    </row>
    <row r="23" spans="2:9" ht="47.25" customHeight="1" x14ac:dyDescent="0.25">
      <c r="B23" s="351" t="s">
        <v>261</v>
      </c>
      <c r="C23" s="352"/>
      <c r="D23" s="352"/>
      <c r="E23" s="352"/>
      <c r="F23" s="352"/>
      <c r="G23" s="352"/>
      <c r="H23" s="353"/>
    </row>
    <row r="24" spans="2:9" ht="18.75" customHeight="1" x14ac:dyDescent="0.2">
      <c r="B24" s="354"/>
      <c r="C24" s="355"/>
      <c r="D24" s="355"/>
      <c r="E24" s="355"/>
      <c r="F24" s="355"/>
      <c r="G24" s="355"/>
      <c r="H24" s="356"/>
    </row>
    <row r="25" spans="2:9" ht="18.75" customHeight="1" x14ac:dyDescent="0.2">
      <c r="B25" s="354" t="s">
        <v>262</v>
      </c>
      <c r="C25" s="355"/>
      <c r="D25" s="355"/>
      <c r="E25" s="355"/>
      <c r="F25" s="355"/>
      <c r="G25" s="355"/>
      <c r="H25" s="356"/>
    </row>
    <row r="26" spans="2:9" ht="18.75" customHeight="1" x14ac:dyDescent="0.2">
      <c r="B26" s="341"/>
      <c r="C26" s="342"/>
      <c r="D26" s="342"/>
      <c r="E26" s="342"/>
      <c r="F26" s="342"/>
      <c r="G26" s="342"/>
      <c r="H26" s="343"/>
    </row>
    <row r="27" spans="2:9" ht="5.25" customHeight="1" x14ac:dyDescent="0.2">
      <c r="B27" s="360"/>
      <c r="C27" s="361"/>
      <c r="D27" s="361"/>
      <c r="E27" s="361"/>
      <c r="F27" s="361"/>
      <c r="G27" s="361"/>
      <c r="H27" s="362"/>
    </row>
    <row r="28" spans="2:9" ht="13.5" customHeight="1" x14ac:dyDescent="0.2"/>
    <row r="29" spans="2:9" ht="27" customHeight="1" x14ac:dyDescent="0.2">
      <c r="B29" s="36" t="s">
        <v>8</v>
      </c>
      <c r="C29" s="36" t="s">
        <v>9</v>
      </c>
      <c r="D29" s="37" t="s">
        <v>10</v>
      </c>
      <c r="E29" s="138" t="s">
        <v>2</v>
      </c>
      <c r="F29" s="38" t="s">
        <v>11</v>
      </c>
      <c r="G29" s="138" t="s">
        <v>3</v>
      </c>
      <c r="H29" s="38" t="s">
        <v>12</v>
      </c>
      <c r="I29" s="138" t="s">
        <v>229</v>
      </c>
    </row>
    <row r="30" spans="2:9" ht="78.75" customHeight="1" x14ac:dyDescent="0.2">
      <c r="B30" s="5"/>
      <c r="C30" s="201" t="str">
        <f>[0]!MGGrandmother2</f>
        <v>Julia T. Simmons                                                                       B Apr 25, 1874 - D Feb 1958</v>
      </c>
      <c r="D30" s="144" t="s">
        <v>1</v>
      </c>
      <c r="E30" s="143" t="s">
        <v>243</v>
      </c>
      <c r="F30" s="148" t="s">
        <v>254</v>
      </c>
      <c r="G30" s="145" t="s">
        <v>244</v>
      </c>
      <c r="H30" s="160"/>
      <c r="I30" s="215" t="s">
        <v>242</v>
      </c>
    </row>
    <row r="31" spans="2:9" ht="93.75" customHeight="1" x14ac:dyDescent="0.2">
      <c r="B31" s="5"/>
      <c r="C31" s="218" t="s">
        <v>246</v>
      </c>
      <c r="D31" s="148" t="s">
        <v>0</v>
      </c>
      <c r="E31" s="152" t="s">
        <v>247</v>
      </c>
      <c r="F31" s="148" t="s">
        <v>254</v>
      </c>
      <c r="G31" s="219"/>
      <c r="H31" s="220"/>
      <c r="I31" s="225" t="s">
        <v>271</v>
      </c>
    </row>
    <row r="32" spans="2:9" ht="78.75" customHeight="1" x14ac:dyDescent="0.2">
      <c r="B32" s="5"/>
      <c r="C32" s="218" t="s">
        <v>248</v>
      </c>
      <c r="D32" s="148" t="s">
        <v>0</v>
      </c>
      <c r="E32" s="152" t="s">
        <v>249</v>
      </c>
      <c r="F32" s="148" t="s">
        <v>254</v>
      </c>
      <c r="G32" s="219"/>
      <c r="H32" s="220"/>
      <c r="I32" s="215" t="s">
        <v>272</v>
      </c>
    </row>
    <row r="33" spans="1:9" ht="78.75" customHeight="1" x14ac:dyDescent="0.2">
      <c r="B33" s="5"/>
      <c r="C33" s="218" t="s">
        <v>269</v>
      </c>
      <c r="D33" s="148" t="s">
        <v>0</v>
      </c>
      <c r="E33" s="221" t="s">
        <v>245</v>
      </c>
      <c r="F33" s="148" t="s">
        <v>254</v>
      </c>
      <c r="G33" s="219"/>
      <c r="H33" s="220"/>
      <c r="I33" s="215" t="s">
        <v>257</v>
      </c>
    </row>
    <row r="34" spans="1:9" ht="78.75" customHeight="1" x14ac:dyDescent="0.2">
      <c r="B34" s="5"/>
      <c r="C34" s="218" t="s">
        <v>250</v>
      </c>
      <c r="D34" s="148" t="s">
        <v>0</v>
      </c>
      <c r="E34" s="152" t="s">
        <v>251</v>
      </c>
      <c r="F34" s="148" t="s">
        <v>254</v>
      </c>
      <c r="G34" s="219"/>
      <c r="H34" s="220"/>
      <c r="I34" s="215" t="s">
        <v>273</v>
      </c>
    </row>
    <row r="35" spans="1:9" ht="78.75" customHeight="1" x14ac:dyDescent="0.2">
      <c r="B35" s="5"/>
      <c r="C35" s="218" t="s">
        <v>265</v>
      </c>
      <c r="D35" s="148" t="s">
        <v>0</v>
      </c>
      <c r="E35" s="152" t="s">
        <v>267</v>
      </c>
      <c r="F35" s="148" t="s">
        <v>266</v>
      </c>
      <c r="G35" s="219"/>
      <c r="H35" s="220"/>
      <c r="I35" s="215" t="s">
        <v>256</v>
      </c>
    </row>
    <row r="36" spans="1:9" ht="78.75" customHeight="1" x14ac:dyDescent="0.2">
      <c r="B36" s="217"/>
      <c r="C36" s="222" t="s">
        <v>252</v>
      </c>
      <c r="D36" s="220" t="s">
        <v>0</v>
      </c>
      <c r="E36" s="224" t="s">
        <v>253</v>
      </c>
      <c r="F36" s="220" t="s">
        <v>255</v>
      </c>
      <c r="G36" s="223"/>
      <c r="H36" s="220"/>
      <c r="I36" s="215" t="s">
        <v>275</v>
      </c>
    </row>
    <row r="37" spans="1:9" ht="10.5" customHeight="1" x14ac:dyDescent="0.2"/>
    <row r="38" spans="1:9" ht="43.5" customHeight="1" x14ac:dyDescent="0.2">
      <c r="A38" s="390" t="s">
        <v>268</v>
      </c>
      <c r="B38" s="390"/>
      <c r="C38" s="390"/>
      <c r="D38" s="390"/>
      <c r="E38" s="390"/>
      <c r="F38" s="390"/>
      <c r="G38" s="390"/>
      <c r="H38" s="390"/>
      <c r="I38" s="390"/>
    </row>
  </sheetData>
  <mergeCells count="21">
    <mergeCell ref="B22:H22"/>
    <mergeCell ref="B23:H23"/>
    <mergeCell ref="B24:H24"/>
    <mergeCell ref="B25:H25"/>
    <mergeCell ref="B26:H26"/>
    <mergeCell ref="A38:I38"/>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s>
  <pageMargins left="0.7" right="0.7" top="0.75" bottom="0.75" header="0.3" footer="0.3"/>
  <pageSetup scale="48" fitToHeight="0"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workbookViewId="0"/>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1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265"/>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41.25" customHeight="1" x14ac:dyDescent="0.2">
      <c r="A8" s="17"/>
      <c r="B8" s="17"/>
      <c r="C8" s="17"/>
      <c r="D8" s="17"/>
      <c r="E8" s="17"/>
      <c r="F8" s="17"/>
      <c r="G8" s="17"/>
      <c r="H8" s="17"/>
      <c r="I8" s="17"/>
    </row>
    <row r="9" spans="1:9" ht="36.75" customHeight="1" x14ac:dyDescent="0.2">
      <c r="A9" s="17"/>
      <c r="B9" s="17"/>
      <c r="C9" s="17"/>
      <c r="D9" s="17"/>
      <c r="E9" s="17"/>
      <c r="F9" s="17"/>
      <c r="G9" s="17"/>
      <c r="H9" s="17"/>
      <c r="I9" s="17"/>
    </row>
    <row r="10" spans="1:9" ht="42" customHeight="1" x14ac:dyDescent="0.2">
      <c r="B10" s="391" t="str">
        <f>"Father: "&amp;'Family Tree'!V117</f>
        <v>Father: George Anderson                                                                    B 1735 - D 1782 or 1803</v>
      </c>
      <c r="C10" s="392"/>
      <c r="D10" s="393"/>
      <c r="F10" s="394" t="str">
        <f>"Mother: "&amp;'Family Tree'!V125</f>
        <v>Mother: Elspet(h) Fowlie                                                                        B 1738</v>
      </c>
      <c r="G10" s="392"/>
      <c r="H10" s="393"/>
    </row>
    <row r="11" spans="1:9" ht="20.25" customHeight="1" x14ac:dyDescent="0.25">
      <c r="B11" s="11"/>
      <c r="C11" s="347" t="s">
        <v>2</v>
      </c>
      <c r="D11" s="348"/>
      <c r="F11" s="11"/>
      <c r="G11" s="349" t="s">
        <v>2</v>
      </c>
      <c r="H11" s="350"/>
    </row>
    <row r="12" spans="1:9" ht="20.25" customHeight="1" x14ac:dyDescent="0.25">
      <c r="B12" s="11"/>
      <c r="C12" s="332" t="s">
        <v>432</v>
      </c>
      <c r="D12" s="333"/>
      <c r="F12" s="15"/>
      <c r="G12" s="332" t="s">
        <v>433</v>
      </c>
      <c r="H12" s="333"/>
    </row>
    <row r="13" spans="1:9" ht="20.25" customHeight="1" x14ac:dyDescent="0.2">
      <c r="B13" s="11"/>
      <c r="C13" s="334" t="s">
        <v>123</v>
      </c>
      <c r="D13" s="335"/>
      <c r="F13" s="15"/>
      <c r="G13" s="334"/>
      <c r="H13" s="335"/>
    </row>
    <row r="14" spans="1:9" ht="18" customHeight="1" x14ac:dyDescent="0.25">
      <c r="B14" s="11"/>
      <c r="C14" s="347" t="s">
        <v>3</v>
      </c>
      <c r="D14" s="348"/>
      <c r="F14" s="15"/>
      <c r="G14" s="255" t="s">
        <v>3</v>
      </c>
      <c r="H14" s="256"/>
    </row>
    <row r="15" spans="1:9" ht="20.25" customHeight="1" x14ac:dyDescent="0.25">
      <c r="B15" s="11"/>
      <c r="C15" s="363" t="s">
        <v>309</v>
      </c>
      <c r="D15" s="364"/>
      <c r="F15" s="11"/>
      <c r="G15" s="332"/>
      <c r="H15" s="333"/>
    </row>
    <row r="16" spans="1:9" ht="20.25" customHeight="1" x14ac:dyDescent="0.2">
      <c r="B16" s="11"/>
      <c r="C16" s="330"/>
      <c r="D16" s="331"/>
      <c r="F16" s="11"/>
      <c r="G16" s="330"/>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33.75" customHeight="1" x14ac:dyDescent="0.2">
      <c r="B21" s="369"/>
      <c r="C21" s="330"/>
      <c r="D21" s="330"/>
      <c r="E21" s="330"/>
      <c r="F21" s="330"/>
      <c r="G21" s="330"/>
      <c r="H21" s="331"/>
    </row>
    <row r="22" spans="1:9" ht="14.25" customHeight="1" x14ac:dyDescent="0.2">
      <c r="B22" s="354"/>
      <c r="C22" s="355"/>
      <c r="D22" s="355"/>
      <c r="E22" s="355"/>
      <c r="F22" s="355"/>
      <c r="G22" s="355"/>
      <c r="H22" s="356"/>
    </row>
    <row r="23" spans="1:9" ht="30.75" customHeight="1" x14ac:dyDescent="0.25">
      <c r="B23" s="351"/>
      <c r="C23" s="352"/>
      <c r="D23" s="352"/>
      <c r="E23" s="352"/>
      <c r="F23" s="352"/>
      <c r="G23" s="352"/>
      <c r="H23" s="353"/>
    </row>
    <row r="24" spans="1:9" ht="18.75" customHeight="1" x14ac:dyDescent="0.25">
      <c r="B24" s="370"/>
      <c r="C24" s="342"/>
      <c r="D24" s="342"/>
      <c r="E24" s="342"/>
      <c r="F24" s="342"/>
      <c r="G24" s="342"/>
      <c r="H24" s="343"/>
    </row>
    <row r="25" spans="1:9" ht="5.25" customHeight="1" x14ac:dyDescent="0.2">
      <c r="B25" s="360"/>
      <c r="C25" s="361"/>
      <c r="D25" s="361"/>
      <c r="E25" s="361"/>
      <c r="F25" s="361"/>
      <c r="G25" s="361"/>
      <c r="H25" s="362"/>
    </row>
    <row r="26" spans="1:9" ht="13.5" customHeight="1" x14ac:dyDescent="0.2"/>
    <row r="27" spans="1:9" ht="27" customHeight="1" x14ac:dyDescent="0.2">
      <c r="B27" s="36" t="s">
        <v>8</v>
      </c>
      <c r="C27" s="36" t="s">
        <v>9</v>
      </c>
      <c r="D27" s="37" t="s">
        <v>10</v>
      </c>
      <c r="E27" s="38" t="s">
        <v>2</v>
      </c>
      <c r="F27" s="38" t="s">
        <v>11</v>
      </c>
      <c r="G27" s="38" t="s">
        <v>3</v>
      </c>
      <c r="H27" s="38" t="s">
        <v>12</v>
      </c>
      <c r="I27" t="s">
        <v>229</v>
      </c>
    </row>
    <row r="28" spans="1:9" ht="79.5" customHeight="1" x14ac:dyDescent="0.25">
      <c r="B28" s="5"/>
      <c r="C28" s="267" t="s">
        <v>435</v>
      </c>
      <c r="D28" s="40" t="s">
        <v>1</v>
      </c>
      <c r="E28" s="40" t="s">
        <v>440</v>
      </c>
      <c r="F28" s="42" t="s">
        <v>409</v>
      </c>
      <c r="G28" s="44"/>
      <c r="H28" s="146"/>
      <c r="I28" s="257"/>
    </row>
    <row r="29" spans="1:9" ht="79.5" customHeight="1" x14ac:dyDescent="0.2">
      <c r="B29" s="5"/>
      <c r="C29" s="266" t="s">
        <v>436</v>
      </c>
      <c r="D29" s="40" t="s">
        <v>1</v>
      </c>
      <c r="E29" s="186" t="s">
        <v>441</v>
      </c>
      <c r="F29" s="42" t="s">
        <v>409</v>
      </c>
      <c r="G29" s="41" t="s">
        <v>443</v>
      </c>
      <c r="H29" s="146"/>
      <c r="I29" s="264" t="s">
        <v>442</v>
      </c>
    </row>
    <row r="30" spans="1:9" ht="79.5" customHeight="1" x14ac:dyDescent="0.2">
      <c r="B30" s="5"/>
      <c r="C30" s="266" t="s">
        <v>196</v>
      </c>
      <c r="D30" s="40" t="s">
        <v>0</v>
      </c>
      <c r="E30" s="41" t="s">
        <v>444</v>
      </c>
      <c r="F30" s="42" t="s">
        <v>409</v>
      </c>
      <c r="G30" s="43" t="s">
        <v>446</v>
      </c>
      <c r="H30" s="146" t="s">
        <v>407</v>
      </c>
      <c r="I30" s="264" t="s">
        <v>445</v>
      </c>
    </row>
    <row r="31" spans="1:9" ht="79.5" customHeight="1" x14ac:dyDescent="0.25">
      <c r="B31" s="5"/>
      <c r="C31" s="268" t="s">
        <v>401</v>
      </c>
      <c r="D31" s="131" t="s">
        <v>0</v>
      </c>
      <c r="E31" s="132" t="s">
        <v>447</v>
      </c>
      <c r="F31" s="42" t="s">
        <v>409</v>
      </c>
      <c r="G31" s="164"/>
      <c r="H31" s="261"/>
      <c r="I31" s="257"/>
    </row>
    <row r="32" spans="1:9" ht="79.5" customHeight="1" x14ac:dyDescent="0.2">
      <c r="B32" s="5"/>
      <c r="C32" s="268" t="s">
        <v>437</v>
      </c>
      <c r="D32" s="131" t="s">
        <v>1</v>
      </c>
      <c r="E32" s="132" t="s">
        <v>448</v>
      </c>
      <c r="F32" s="42" t="s">
        <v>409</v>
      </c>
      <c r="G32" s="164"/>
      <c r="H32" s="261"/>
      <c r="I32" s="264" t="s">
        <v>449</v>
      </c>
    </row>
    <row r="33" spans="2:9" ht="79.5" customHeight="1" x14ac:dyDescent="0.2">
      <c r="B33" s="5"/>
      <c r="C33" s="268" t="s">
        <v>438</v>
      </c>
      <c r="D33" s="131" t="s">
        <v>1</v>
      </c>
      <c r="E33" s="132" t="s">
        <v>450</v>
      </c>
      <c r="F33" s="42" t="s">
        <v>409</v>
      </c>
      <c r="G33" s="164" t="s">
        <v>451</v>
      </c>
      <c r="H33" s="261" t="s">
        <v>426</v>
      </c>
      <c r="I33" s="264" t="s">
        <v>452</v>
      </c>
    </row>
    <row r="34" spans="2:9" ht="79.5" customHeight="1" x14ac:dyDescent="0.2">
      <c r="B34" s="5"/>
      <c r="C34" s="268" t="s">
        <v>439</v>
      </c>
      <c r="D34" s="131" t="s">
        <v>1</v>
      </c>
      <c r="E34" s="258" t="s">
        <v>453</v>
      </c>
      <c r="F34" s="42" t="s">
        <v>409</v>
      </c>
      <c r="G34" s="164" t="s">
        <v>456</v>
      </c>
      <c r="H34" s="42" t="s">
        <v>409</v>
      </c>
      <c r="I34" s="264" t="s">
        <v>454</v>
      </c>
    </row>
    <row r="35" spans="2:9" ht="79.5" customHeight="1" x14ac:dyDescent="0.2">
      <c r="B35" s="5"/>
      <c r="C35" s="268" t="s">
        <v>400</v>
      </c>
      <c r="D35" s="131" t="s">
        <v>0</v>
      </c>
      <c r="E35" s="132" t="s">
        <v>458</v>
      </c>
      <c r="F35" s="42" t="s">
        <v>409</v>
      </c>
      <c r="G35" s="164"/>
      <c r="H35" s="261"/>
      <c r="I35" s="264" t="s">
        <v>457</v>
      </c>
    </row>
    <row r="36" spans="2:9" ht="79.5" customHeight="1" x14ac:dyDescent="0.25">
      <c r="B36" s="5"/>
      <c r="C36" s="269"/>
      <c r="D36" s="131"/>
      <c r="E36" s="132"/>
      <c r="F36" s="259"/>
      <c r="G36" s="164"/>
      <c r="H36" s="261"/>
      <c r="I36" s="257"/>
    </row>
  </sheetData>
  <mergeCells count="18">
    <mergeCell ref="C16:D16"/>
    <mergeCell ref="G16:H16"/>
    <mergeCell ref="B10:D10"/>
    <mergeCell ref="F10:H10"/>
    <mergeCell ref="C11:D11"/>
    <mergeCell ref="G11:H11"/>
    <mergeCell ref="C12:D12"/>
    <mergeCell ref="G12:H12"/>
    <mergeCell ref="C13:D13"/>
    <mergeCell ref="G13:H13"/>
    <mergeCell ref="C14:D14"/>
    <mergeCell ref="C15:D15"/>
    <mergeCell ref="G15:H15"/>
    <mergeCell ref="B24:H24"/>
    <mergeCell ref="B25:H25"/>
    <mergeCell ref="B21:H21"/>
    <mergeCell ref="B22:H22"/>
    <mergeCell ref="B23:H23"/>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38"/>
  <sheetViews>
    <sheetView zoomScale="98" zoomScaleNormal="98" workbookViewId="0">
      <selection activeCell="G2" sqref="G2"/>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14.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97" t="str">
        <f>"Father: "&amp;'Family Tree'!X115</f>
        <v>Father: Alexander Anderson                                                                    B 1702 - D April 12, 1772</v>
      </c>
      <c r="C10" s="398"/>
      <c r="D10" s="399"/>
      <c r="F10" s="397" t="str">
        <f>"Mother: "&amp;'Family Tree'!X119</f>
        <v>Mother: Margaret Kidd</v>
      </c>
      <c r="G10" s="398"/>
      <c r="H10" s="399"/>
    </row>
    <row r="11" spans="1:9" ht="20.25" customHeight="1" x14ac:dyDescent="0.25">
      <c r="B11" s="11"/>
      <c r="C11" s="347" t="s">
        <v>2</v>
      </c>
      <c r="D11" s="348"/>
      <c r="F11" s="11"/>
      <c r="G11" s="349" t="s">
        <v>2</v>
      </c>
      <c r="H11" s="350"/>
    </row>
    <row r="12" spans="1:9" ht="20.25" customHeight="1" x14ac:dyDescent="0.25">
      <c r="B12" s="11"/>
      <c r="C12" s="332" t="s">
        <v>191</v>
      </c>
      <c r="D12" s="333"/>
      <c r="F12" s="15"/>
      <c r="G12" s="400"/>
      <c r="H12" s="401"/>
    </row>
    <row r="13" spans="1:9" ht="20.25" customHeight="1" x14ac:dyDescent="0.2">
      <c r="B13" s="11"/>
      <c r="C13" s="334" t="s">
        <v>123</v>
      </c>
      <c r="D13" s="335"/>
      <c r="F13" s="15"/>
      <c r="G13" s="334"/>
      <c r="H13" s="335"/>
    </row>
    <row r="14" spans="1:9" ht="18" customHeight="1" x14ac:dyDescent="0.25">
      <c r="B14" s="11"/>
      <c r="C14" s="347" t="s">
        <v>3</v>
      </c>
      <c r="D14" s="348"/>
      <c r="F14" s="15"/>
      <c r="G14" s="176" t="s">
        <v>3</v>
      </c>
      <c r="H14" s="177"/>
    </row>
    <row r="15" spans="1:9" ht="20.25" customHeight="1" x14ac:dyDescent="0.25">
      <c r="B15" s="11"/>
      <c r="C15" s="363" t="s">
        <v>192</v>
      </c>
      <c r="D15" s="364"/>
      <c r="F15" s="11"/>
      <c r="G15" s="400"/>
      <c r="H15" s="401"/>
    </row>
    <row r="16" spans="1:9" ht="20.25" customHeight="1" x14ac:dyDescent="0.2">
      <c r="B16" s="11"/>
      <c r="C16" s="330" t="s">
        <v>123</v>
      </c>
      <c r="D16" s="331"/>
      <c r="F16" s="11"/>
      <c r="G16" s="395"/>
      <c r="H16" s="396"/>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5">
      <c r="B21" s="351" t="s">
        <v>308</v>
      </c>
      <c r="C21" s="352"/>
      <c r="D21" s="352"/>
      <c r="E21" s="352"/>
      <c r="F21" s="352"/>
      <c r="G21" s="352"/>
      <c r="H21" s="353"/>
    </row>
    <row r="22" spans="1:9" ht="34.5" customHeight="1" x14ac:dyDescent="0.25">
      <c r="B22" s="351" t="s">
        <v>399</v>
      </c>
      <c r="C22" s="352"/>
      <c r="D22" s="352"/>
      <c r="E22" s="352"/>
      <c r="F22" s="352"/>
      <c r="G22" s="352"/>
      <c r="H22" s="353"/>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c r="I29" s="38" t="s">
        <v>229</v>
      </c>
    </row>
    <row r="30" spans="1:9" ht="79.5" customHeight="1" x14ac:dyDescent="0.2">
      <c r="B30" s="5"/>
      <c r="C30" s="188" t="s">
        <v>400</v>
      </c>
      <c r="D30" s="40" t="s">
        <v>0</v>
      </c>
      <c r="E30" s="42" t="s">
        <v>411</v>
      </c>
      <c r="F30" s="42" t="s">
        <v>408</v>
      </c>
      <c r="G30" s="44" t="s">
        <v>410</v>
      </c>
      <c r="H30" s="146" t="s">
        <v>409</v>
      </c>
      <c r="I30" s="262" t="s">
        <v>412</v>
      </c>
    </row>
    <row r="31" spans="1:9" ht="79.5" customHeight="1" x14ac:dyDescent="0.2">
      <c r="B31" s="5"/>
      <c r="C31" s="188" t="s">
        <v>401</v>
      </c>
      <c r="D31" s="40" t="s">
        <v>0</v>
      </c>
      <c r="E31" s="186" t="s">
        <v>415</v>
      </c>
      <c r="F31" s="42" t="s">
        <v>404</v>
      </c>
      <c r="G31" s="41" t="s">
        <v>413</v>
      </c>
      <c r="H31" s="262" t="s">
        <v>402</v>
      </c>
      <c r="I31" s="263" t="s">
        <v>420</v>
      </c>
    </row>
    <row r="32" spans="1:9" ht="79.5" customHeight="1" x14ac:dyDescent="0.2">
      <c r="B32" s="5"/>
      <c r="C32" s="188" t="s">
        <v>403</v>
      </c>
      <c r="D32" s="40" t="s">
        <v>0</v>
      </c>
      <c r="E32" s="186" t="s">
        <v>416</v>
      </c>
      <c r="F32" s="42" t="s">
        <v>404</v>
      </c>
      <c r="G32" s="41" t="s">
        <v>413</v>
      </c>
      <c r="H32" s="262" t="s">
        <v>402</v>
      </c>
      <c r="I32" s="264" t="s">
        <v>414</v>
      </c>
    </row>
    <row r="33" spans="2:9" ht="78.75" customHeight="1" x14ac:dyDescent="0.2">
      <c r="B33" s="184"/>
      <c r="C33" s="189" t="s">
        <v>405</v>
      </c>
      <c r="D33" s="181" t="s">
        <v>1</v>
      </c>
      <c r="E33" s="190" t="s">
        <v>417</v>
      </c>
      <c r="F33" s="183" t="s">
        <v>406</v>
      </c>
      <c r="G33" s="182" t="s">
        <v>418</v>
      </c>
      <c r="H33" s="262" t="s">
        <v>402</v>
      </c>
      <c r="I33" s="264" t="s">
        <v>419</v>
      </c>
    </row>
    <row r="34" spans="2:9" ht="78.75" customHeight="1" x14ac:dyDescent="0.2">
      <c r="C34" s="260" t="s">
        <v>195</v>
      </c>
      <c r="D34" s="131" t="s">
        <v>1</v>
      </c>
      <c r="E34" s="258" t="s">
        <v>421</v>
      </c>
      <c r="F34" s="259" t="s">
        <v>198</v>
      </c>
      <c r="G34" s="262" t="s">
        <v>423</v>
      </c>
      <c r="H34" s="264" t="s">
        <v>422</v>
      </c>
      <c r="I34" s="264" t="s">
        <v>427</v>
      </c>
    </row>
    <row r="35" spans="2:9" ht="78.75" customHeight="1" x14ac:dyDescent="0.2">
      <c r="C35" s="260" t="s">
        <v>194</v>
      </c>
      <c r="D35" s="131" t="s">
        <v>1</v>
      </c>
      <c r="E35" s="259" t="s">
        <v>424</v>
      </c>
      <c r="F35" s="259" t="s">
        <v>198</v>
      </c>
      <c r="G35" s="164" t="s">
        <v>425</v>
      </c>
      <c r="H35" s="264" t="s">
        <v>426</v>
      </c>
      <c r="I35" s="264" t="s">
        <v>428</v>
      </c>
    </row>
    <row r="36" spans="2:9" ht="78.75" customHeight="1" x14ac:dyDescent="0.2">
      <c r="B36" s="2"/>
      <c r="C36" s="260" t="s">
        <v>196</v>
      </c>
      <c r="D36" s="131" t="s">
        <v>0</v>
      </c>
      <c r="E36" s="258" t="s">
        <v>429</v>
      </c>
      <c r="F36" s="259" t="s">
        <v>310</v>
      </c>
      <c r="G36" s="164" t="s">
        <v>309</v>
      </c>
      <c r="H36" s="262" t="s">
        <v>402</v>
      </c>
      <c r="I36" s="264" t="s">
        <v>430</v>
      </c>
    </row>
    <row r="37" spans="2:9" ht="78.75" customHeight="1" x14ac:dyDescent="0.2">
      <c r="C37" s="260" t="s">
        <v>197</v>
      </c>
      <c r="D37" s="131" t="s">
        <v>0</v>
      </c>
      <c r="E37" s="258" t="s">
        <v>431</v>
      </c>
      <c r="F37" s="259" t="s">
        <v>198</v>
      </c>
      <c r="G37" s="262" t="s">
        <v>402</v>
      </c>
      <c r="H37" s="262" t="s">
        <v>402</v>
      </c>
      <c r="I37" s="262" t="s">
        <v>402</v>
      </c>
    </row>
    <row r="38" spans="2:9" ht="78.75" customHeight="1" x14ac:dyDescent="0.25">
      <c r="C38" s="148"/>
      <c r="D38" s="131"/>
      <c r="E38" s="258"/>
      <c r="F38" s="259"/>
      <c r="G38" s="164"/>
      <c r="H38" s="257"/>
      <c r="I38" s="257"/>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pageMargins left="0.7" right="0.7" top="0.75" bottom="0.75" header="0.3" footer="0.3"/>
  <pageSetup scale="55"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67"/>
  <sheetViews>
    <sheetView topLeftCell="A37" zoomScale="59" zoomScaleNormal="59" workbookViewId="0">
      <selection activeCell="K27" sqref="K27"/>
    </sheetView>
  </sheetViews>
  <sheetFormatPr defaultRowHeight="14.25" x14ac:dyDescent="0.2"/>
  <cols>
    <col min="4" max="4" width="41.875" customWidth="1"/>
    <col min="5" max="5" width="3.125" customWidth="1"/>
    <col min="6" max="6" width="41.875" customWidth="1"/>
    <col min="7" max="8" width="3.125" customWidth="1"/>
    <col min="9" max="9" width="41.875" style="3" customWidth="1"/>
    <col min="10" max="10" width="3.125" style="3" customWidth="1"/>
    <col min="11" max="11" width="42.125" style="3" customWidth="1"/>
    <col min="12" max="12" width="3.125" style="3" customWidth="1"/>
    <col min="13" max="13" width="42.125" style="3" customWidth="1"/>
    <col min="14" max="14" width="3.125" style="17" customWidth="1"/>
  </cols>
  <sheetData>
    <row r="2" spans="3:14" ht="57" x14ac:dyDescent="0.2">
      <c r="C2" s="55" t="s">
        <v>87</v>
      </c>
      <c r="I2" s="116"/>
      <c r="J2" s="116"/>
      <c r="M2" s="17"/>
    </row>
    <row r="3" spans="3:14" s="1" customFormat="1" ht="57" x14ac:dyDescent="0.2">
      <c r="E3" s="104" t="s">
        <v>5</v>
      </c>
      <c r="I3" s="106"/>
      <c r="J3" s="106"/>
      <c r="L3" s="104"/>
      <c r="M3" s="105"/>
      <c r="N3" s="88"/>
    </row>
    <row r="4" spans="3:14" s="1" customFormat="1" ht="57" x14ac:dyDescent="0.2">
      <c r="I4" s="106"/>
      <c r="J4" s="106"/>
      <c r="K4" s="106"/>
      <c r="L4" s="106"/>
      <c r="M4" s="17"/>
      <c r="N4" s="17"/>
    </row>
    <row r="5" spans="3:14" s="1" customFormat="1" x14ac:dyDescent="0.2">
      <c r="I5"/>
      <c r="J5"/>
      <c r="K5"/>
      <c r="L5"/>
      <c r="M5"/>
      <c r="N5" s="33"/>
    </row>
    <row r="6" spans="3:14" s="1" customFormat="1" ht="20.25" customHeight="1" x14ac:dyDescent="0.2">
      <c r="I6"/>
      <c r="J6"/>
      <c r="K6"/>
      <c r="L6"/>
      <c r="M6"/>
      <c r="N6" s="33"/>
    </row>
    <row r="7" spans="3:14" s="1" customFormat="1" ht="41.25" customHeight="1" x14ac:dyDescent="0.2">
      <c r="I7"/>
      <c r="J7" t="s">
        <v>74</v>
      </c>
      <c r="K7"/>
      <c r="L7" s="75"/>
      <c r="M7" s="303" t="s">
        <v>68</v>
      </c>
      <c r="N7" s="303"/>
    </row>
    <row r="8" spans="3:14" s="1" customFormat="1" x14ac:dyDescent="0.2">
      <c r="I8"/>
      <c r="J8"/>
      <c r="K8"/>
      <c r="L8" s="75"/>
      <c r="M8"/>
      <c r="N8" s="33"/>
    </row>
    <row r="9" spans="3:14" s="1" customFormat="1" x14ac:dyDescent="0.2">
      <c r="I9"/>
      <c r="J9"/>
      <c r="K9"/>
      <c r="L9" s="75"/>
      <c r="M9"/>
      <c r="N9" s="33"/>
    </row>
    <row r="10" spans="3:14" s="1" customFormat="1" x14ac:dyDescent="0.2">
      <c r="I10"/>
      <c r="J10"/>
      <c r="K10"/>
      <c r="L10" s="75"/>
      <c r="M10"/>
      <c r="N10" s="33"/>
    </row>
    <row r="11" spans="3:14" s="1" customFormat="1" ht="41.25" customHeight="1" x14ac:dyDescent="0.2">
      <c r="I11"/>
      <c r="J11" s="72"/>
      <c r="K11" s="323" t="s">
        <v>59</v>
      </c>
      <c r="L11" s="299"/>
      <c r="M11"/>
      <c r="N11" s="33"/>
    </row>
    <row r="12" spans="3:14" s="1" customFormat="1" ht="20.100000000000001" customHeight="1" x14ac:dyDescent="0.2">
      <c r="I12"/>
      <c r="J12" s="72"/>
      <c r="K12" s="66" t="s">
        <v>70</v>
      </c>
      <c r="L12" s="75"/>
      <c r="M12"/>
      <c r="N12" s="33"/>
    </row>
    <row r="13" spans="3:14" s="1" customFormat="1" ht="41.25" customHeight="1" x14ac:dyDescent="0.2">
      <c r="H13" s="117"/>
      <c r="I13" s="292" t="s">
        <v>71</v>
      </c>
      <c r="J13" s="321"/>
      <c r="K13" s="66"/>
      <c r="L13" s="75"/>
      <c r="M13"/>
      <c r="N13" s="33"/>
    </row>
    <row r="14" spans="3:14" s="1" customFormat="1" ht="41.25" customHeight="1" thickBot="1" x14ac:dyDescent="0.25">
      <c r="F14" s="296" t="s">
        <v>102</v>
      </c>
      <c r="G14" s="299"/>
      <c r="H14" s="121"/>
      <c r="I14"/>
      <c r="J14" s="72"/>
      <c r="K14" s="66"/>
      <c r="L14" s="75"/>
      <c r="M14"/>
      <c r="N14" s="33"/>
    </row>
    <row r="15" spans="3:14" s="1" customFormat="1" ht="41.25" customHeight="1" thickTop="1" x14ac:dyDescent="0.2">
      <c r="H15" s="82"/>
      <c r="I15" s="103" t="s">
        <v>88</v>
      </c>
      <c r="J15" s="72"/>
      <c r="K15" s="66"/>
      <c r="L15" s="75"/>
      <c r="N15" s="88"/>
    </row>
    <row r="16" spans="3:14" s="1" customFormat="1" ht="20.25" x14ac:dyDescent="0.2">
      <c r="I16"/>
      <c r="J16" s="72"/>
      <c r="K16" s="66"/>
      <c r="L16" s="75"/>
      <c r="M16"/>
      <c r="N16" s="33"/>
    </row>
    <row r="17" spans="8:15" s="1" customFormat="1" ht="41.25" customHeight="1" x14ac:dyDescent="0.2">
      <c r="H17" s="82"/>
      <c r="I17" s="292" t="s">
        <v>72</v>
      </c>
      <c r="J17" s="321"/>
      <c r="K17"/>
      <c r="L17" s="75"/>
      <c r="M17"/>
      <c r="N17" s="33"/>
    </row>
    <row r="18" spans="8:15" s="1" customFormat="1" ht="20.100000000000001" customHeight="1" x14ac:dyDescent="0.2">
      <c r="H18" s="82"/>
      <c r="I18" s="33"/>
      <c r="J18" s="72"/>
      <c r="K18" s="17"/>
      <c r="L18" s="75"/>
      <c r="M18"/>
      <c r="N18" s="33"/>
    </row>
    <row r="19" spans="8:15" s="1" customFormat="1" ht="41.25" customHeight="1" x14ac:dyDescent="0.2">
      <c r="H19" s="82"/>
      <c r="I19" s="103" t="s">
        <v>73</v>
      </c>
      <c r="J19" s="72"/>
      <c r="L19" s="75"/>
      <c r="M19"/>
      <c r="N19" s="33"/>
    </row>
    <row r="20" spans="8:15" s="88" customFormat="1" ht="20.100000000000001" customHeight="1" x14ac:dyDescent="0.2">
      <c r="H20" s="33"/>
      <c r="I20" s="66"/>
      <c r="J20" s="118"/>
      <c r="L20" s="75"/>
      <c r="M20" s="17"/>
      <c r="N20" s="33"/>
    </row>
    <row r="21" spans="8:15" s="88" customFormat="1" ht="41.25" customHeight="1" x14ac:dyDescent="0.2">
      <c r="H21" s="82"/>
      <c r="I21" s="292" t="s">
        <v>75</v>
      </c>
      <c r="J21" s="321"/>
      <c r="L21" s="75"/>
      <c r="M21" s="17"/>
      <c r="N21" s="33"/>
    </row>
    <row r="22" spans="8:15" s="88" customFormat="1" ht="20.100000000000001" customHeight="1" x14ac:dyDescent="0.2">
      <c r="H22" s="82"/>
      <c r="I22" s="66"/>
      <c r="J22" s="118"/>
      <c r="L22" s="75"/>
      <c r="M22" s="17"/>
      <c r="N22" s="33"/>
    </row>
    <row r="23" spans="8:15" s="88" customFormat="1" ht="41.25" customHeight="1" x14ac:dyDescent="0.2">
      <c r="H23" s="82"/>
      <c r="I23" s="103" t="s">
        <v>76</v>
      </c>
      <c r="J23" s="118"/>
      <c r="L23" s="75"/>
      <c r="M23" s="17"/>
      <c r="N23" s="33"/>
    </row>
    <row r="24" spans="8:15" s="88" customFormat="1" ht="20.100000000000001" customHeight="1" x14ac:dyDescent="0.2">
      <c r="H24" s="33"/>
      <c r="I24" s="66"/>
      <c r="J24" s="118"/>
      <c r="L24" s="75"/>
      <c r="M24" s="17"/>
      <c r="N24" s="33"/>
    </row>
    <row r="25" spans="8:15" s="88" customFormat="1" ht="41.25" customHeight="1" x14ac:dyDescent="0.2">
      <c r="H25" s="33"/>
      <c r="I25" s="292" t="s">
        <v>77</v>
      </c>
      <c r="J25" s="321"/>
      <c r="L25" s="75"/>
      <c r="M25" s="17"/>
      <c r="N25" s="33"/>
    </row>
    <row r="26" spans="8:15" s="1" customFormat="1" ht="20.100000000000001" customHeight="1" x14ac:dyDescent="0.2">
      <c r="H26" s="33"/>
      <c r="I26" s="33"/>
      <c r="J26" s="72"/>
      <c r="K26" s="17"/>
      <c r="L26" s="75"/>
      <c r="M26"/>
      <c r="N26" s="33"/>
    </row>
    <row r="27" spans="8:15" s="1" customFormat="1" ht="41.25" customHeight="1" x14ac:dyDescent="0.2">
      <c r="H27" s="33"/>
      <c r="I27" s="33"/>
      <c r="J27" s="72"/>
      <c r="K27" s="102" t="s">
        <v>28</v>
      </c>
      <c r="L27" s="75"/>
      <c r="M27" s="17"/>
      <c r="N27" s="33"/>
    </row>
    <row r="28" spans="8:15" s="1" customFormat="1" x14ac:dyDescent="0.2">
      <c r="H28" s="33"/>
      <c r="I28" s="33"/>
      <c r="J28"/>
      <c r="K28"/>
      <c r="L28" s="75"/>
      <c r="M28" s="17"/>
      <c r="N28" s="33"/>
    </row>
    <row r="29" spans="8:15" s="1" customFormat="1" x14ac:dyDescent="0.2">
      <c r="H29" s="33"/>
      <c r="I29" s="33"/>
      <c r="J29"/>
      <c r="K29"/>
      <c r="L29" s="75"/>
      <c r="M29" s="17"/>
      <c r="N29" s="33"/>
    </row>
    <row r="30" spans="8:15" s="1" customFormat="1" ht="41.25" customHeight="1" x14ac:dyDescent="0.2">
      <c r="H30" s="33"/>
      <c r="I30" s="33"/>
      <c r="J30" s="118"/>
      <c r="K30" s="323" t="s">
        <v>78</v>
      </c>
      <c r="L30" s="299"/>
      <c r="M30" s="17"/>
      <c r="N30" s="33"/>
    </row>
    <row r="31" spans="8:15" s="1" customFormat="1" ht="20.25" x14ac:dyDescent="0.2">
      <c r="H31" s="33"/>
      <c r="I31" s="33"/>
      <c r="J31" s="118"/>
      <c r="K31"/>
      <c r="L31" s="75"/>
      <c r="M31" s="319"/>
      <c r="N31" s="324"/>
      <c r="O31"/>
    </row>
    <row r="32" spans="8:15" s="1" customFormat="1" ht="41.25" customHeight="1" x14ac:dyDescent="0.2">
      <c r="H32" s="126"/>
      <c r="I32" s="292" t="s">
        <v>91</v>
      </c>
      <c r="J32" s="321"/>
      <c r="L32" s="75"/>
      <c r="M32" s="17"/>
      <c r="N32" s="33"/>
    </row>
    <row r="33" spans="4:15" s="1" customFormat="1" x14ac:dyDescent="0.2">
      <c r="G33" s="127"/>
      <c r="H33" s="127"/>
      <c r="I33" s="33"/>
      <c r="J33" s="118"/>
      <c r="K33"/>
      <c r="L33" s="75"/>
      <c r="M33" s="17"/>
      <c r="N33" s="33"/>
    </row>
    <row r="34" spans="4:15" s="1" customFormat="1" x14ac:dyDescent="0.2">
      <c r="G34" s="127"/>
      <c r="H34" s="127"/>
      <c r="I34" s="33"/>
      <c r="J34" s="118"/>
      <c r="K34"/>
      <c r="L34" s="75"/>
      <c r="M34" s="17"/>
      <c r="N34" s="33"/>
    </row>
    <row r="35" spans="4:15" s="1" customFormat="1" ht="41.25" customHeight="1" x14ac:dyDescent="0.2">
      <c r="G35" s="127"/>
      <c r="H35" s="58"/>
      <c r="I35" s="103" t="s">
        <v>86</v>
      </c>
      <c r="J35" s="118"/>
      <c r="K35" s="54"/>
      <c r="L35" s="75"/>
      <c r="N35" s="88"/>
      <c r="O35"/>
    </row>
    <row r="36" spans="4:15" s="1" customFormat="1" x14ac:dyDescent="0.2">
      <c r="G36" s="127"/>
      <c r="H36" s="2"/>
      <c r="I36"/>
      <c r="J36" s="118"/>
      <c r="K36"/>
      <c r="L36" s="75"/>
      <c r="M36" s="17"/>
      <c r="N36" s="33"/>
    </row>
    <row r="37" spans="4:15" s="1" customFormat="1" ht="41.25" customHeight="1" x14ac:dyDescent="0.2">
      <c r="F37" s="296" t="s">
        <v>185</v>
      </c>
      <c r="G37" s="299"/>
      <c r="H37" s="79"/>
      <c r="J37" s="118"/>
      <c r="K37"/>
      <c r="L37" s="75"/>
      <c r="M37" s="17"/>
      <c r="N37" s="33"/>
    </row>
    <row r="38" spans="4:15" s="88" customFormat="1" ht="20.100000000000001" customHeight="1" x14ac:dyDescent="0.2">
      <c r="F38" s="101"/>
      <c r="G38" s="127"/>
      <c r="H38" s="79"/>
      <c r="I38" s="66"/>
      <c r="J38" s="118"/>
      <c r="K38" s="17"/>
      <c r="L38" s="99"/>
      <c r="M38" s="17"/>
      <c r="N38" s="33"/>
    </row>
    <row r="39" spans="4:15" s="88" customFormat="1" ht="41.25" customHeight="1" x14ac:dyDescent="0.2">
      <c r="F39" s="101"/>
      <c r="G39" s="127"/>
      <c r="H39" s="126"/>
      <c r="I39" s="103" t="s">
        <v>80</v>
      </c>
      <c r="J39" s="118"/>
      <c r="K39" s="17"/>
      <c r="L39" s="99"/>
      <c r="M39" s="17"/>
      <c r="N39" s="33"/>
    </row>
    <row r="40" spans="4:15" s="88" customFormat="1" ht="20.100000000000001" customHeight="1" x14ac:dyDescent="0.2">
      <c r="H40" s="33"/>
      <c r="I40" s="66"/>
      <c r="J40" s="118"/>
      <c r="K40" s="17"/>
      <c r="L40" s="99"/>
      <c r="M40" s="17"/>
      <c r="N40" s="33"/>
    </row>
    <row r="41" spans="4:15" s="88" customFormat="1" ht="41.25" customHeight="1" x14ac:dyDescent="0.2">
      <c r="H41" s="82"/>
      <c r="I41" s="292" t="s">
        <v>81</v>
      </c>
      <c r="J41" s="321"/>
      <c r="K41" s="17"/>
      <c r="L41" s="99"/>
      <c r="M41" s="17"/>
      <c r="N41" s="33"/>
    </row>
    <row r="42" spans="4:15" s="88" customFormat="1" ht="20.100000000000001" customHeight="1" thickBot="1" x14ac:dyDescent="0.25">
      <c r="G42" s="79"/>
      <c r="H42" s="122"/>
      <c r="I42" s="175" t="s">
        <v>186</v>
      </c>
      <c r="J42" s="118"/>
      <c r="K42" s="17"/>
      <c r="L42" s="99"/>
      <c r="M42" s="17"/>
      <c r="N42" s="33"/>
    </row>
    <row r="43" spans="4:15" s="88" customFormat="1" ht="41.25" customHeight="1" thickTop="1" x14ac:dyDescent="0.2">
      <c r="D43" s="1"/>
      <c r="E43" s="119"/>
      <c r="F43" s="296" t="s">
        <v>92</v>
      </c>
      <c r="G43" s="299"/>
      <c r="H43" s="82"/>
      <c r="I43" s="103" t="s">
        <v>82</v>
      </c>
      <c r="J43" s="118"/>
      <c r="K43" s="17"/>
      <c r="L43" s="99"/>
      <c r="M43" s="17"/>
      <c r="N43" s="33"/>
    </row>
    <row r="44" spans="4:15" s="88" customFormat="1" ht="20.100000000000001" customHeight="1" x14ac:dyDescent="0.2">
      <c r="D44" s="1"/>
      <c r="E44" s="119"/>
      <c r="F44" s="1"/>
      <c r="G44" s="92"/>
      <c r="H44" s="33"/>
      <c r="I44" s="66"/>
      <c r="J44" s="118"/>
      <c r="K44" s="17"/>
      <c r="L44" s="99"/>
      <c r="M44" s="17"/>
      <c r="N44" s="33"/>
    </row>
    <row r="45" spans="4:15" s="88" customFormat="1" ht="41.25" customHeight="1" x14ac:dyDescent="0.2">
      <c r="D45" s="1"/>
      <c r="E45" s="119"/>
      <c r="F45" s="109" t="s">
        <v>93</v>
      </c>
      <c r="G45" s="92"/>
      <c r="H45" s="2"/>
      <c r="J45" s="118"/>
      <c r="K45" s="17"/>
      <c r="L45" s="99"/>
      <c r="M45" s="17"/>
      <c r="N45" s="33"/>
    </row>
    <row r="46" spans="4:15" s="88" customFormat="1" ht="20.100000000000001" customHeight="1" x14ac:dyDescent="0.2">
      <c r="G46" s="92"/>
      <c r="H46" s="2"/>
      <c r="J46" s="118"/>
      <c r="K46" s="17"/>
      <c r="L46" s="99"/>
      <c r="M46" s="17"/>
      <c r="N46" s="33"/>
    </row>
    <row r="47" spans="4:15" s="88" customFormat="1" ht="41.25" customHeight="1" x14ac:dyDescent="0.2">
      <c r="F47" s="296" t="s">
        <v>96</v>
      </c>
      <c r="G47" s="299"/>
      <c r="H47" s="2"/>
      <c r="J47" s="118"/>
      <c r="K47" s="17"/>
      <c r="L47" s="99"/>
    </row>
    <row r="48" spans="4:15" s="88" customFormat="1" ht="20.100000000000001" customHeight="1" x14ac:dyDescent="0.2">
      <c r="G48" s="92"/>
      <c r="H48" s="33"/>
      <c r="I48" s="66"/>
      <c r="J48" s="118"/>
      <c r="K48" s="17"/>
      <c r="L48" s="99"/>
      <c r="M48" s="33"/>
      <c r="N48" s="33"/>
    </row>
    <row r="49" spans="4:14" s="88" customFormat="1" ht="41.25" customHeight="1" x14ac:dyDescent="0.2">
      <c r="F49" s="296" t="s">
        <v>94</v>
      </c>
      <c r="G49" s="327"/>
      <c r="H49" s="33"/>
      <c r="J49" s="118"/>
      <c r="K49" s="17"/>
      <c r="L49" s="99"/>
    </row>
    <row r="50" spans="4:14" s="88" customFormat="1" ht="20.100000000000001" customHeight="1" x14ac:dyDescent="0.2">
      <c r="E50" s="119"/>
      <c r="G50" s="92"/>
      <c r="H50" s="33"/>
      <c r="I50" s="66"/>
      <c r="J50" s="118"/>
      <c r="K50" s="17"/>
      <c r="L50" s="99"/>
    </row>
    <row r="51" spans="4:14" s="88" customFormat="1" ht="41.25" customHeight="1" x14ac:dyDescent="0.2">
      <c r="F51" s="109" t="s">
        <v>95</v>
      </c>
      <c r="G51" s="92"/>
      <c r="H51" s="33"/>
      <c r="I51" s="66"/>
      <c r="J51" s="118"/>
      <c r="K51" s="17"/>
      <c r="L51" s="99"/>
      <c r="M51" s="303" t="s">
        <v>69</v>
      </c>
      <c r="N51" s="303"/>
    </row>
    <row r="52" spans="4:14" s="88" customFormat="1" ht="20.100000000000001" customHeight="1" x14ac:dyDescent="0.2">
      <c r="G52" s="92"/>
      <c r="H52" s="33"/>
      <c r="I52" s="66"/>
      <c r="J52" s="118"/>
      <c r="K52" s="17"/>
      <c r="L52" s="33"/>
      <c r="M52" s="66"/>
      <c r="N52" s="66"/>
    </row>
    <row r="53" spans="4:14" s="88" customFormat="1" ht="59.25" customHeight="1" x14ac:dyDescent="0.2">
      <c r="E53" s="120"/>
      <c r="F53" s="326" t="s">
        <v>187</v>
      </c>
      <c r="G53" s="327"/>
      <c r="H53" s="33"/>
      <c r="I53" s="66"/>
      <c r="J53" s="118"/>
    </row>
    <row r="54" spans="4:14" s="1" customFormat="1" ht="41.25" customHeight="1" x14ac:dyDescent="0.2">
      <c r="D54" s="107" t="s">
        <v>98</v>
      </c>
      <c r="E54" s="108"/>
      <c r="F54" s="88"/>
      <c r="G54" s="2"/>
      <c r="H54" s="79"/>
      <c r="I54"/>
      <c r="J54" s="118"/>
    </row>
    <row r="55" spans="4:14" s="1" customFormat="1" ht="41.25" customHeight="1" x14ac:dyDescent="0.2">
      <c r="D55" s="88"/>
      <c r="E55" s="120"/>
      <c r="F55" s="109" t="s">
        <v>97</v>
      </c>
      <c r="G55" s="2"/>
      <c r="H55" s="79"/>
      <c r="I55"/>
      <c r="J55" s="118"/>
    </row>
    <row r="56" spans="4:14" s="1" customFormat="1" x14ac:dyDescent="0.2">
      <c r="F56" s="79"/>
      <c r="G56" s="33"/>
      <c r="H56" s="79"/>
      <c r="I56"/>
      <c r="J56" s="118"/>
    </row>
    <row r="57" spans="4:14" s="1" customFormat="1" ht="41.25" customHeight="1" x14ac:dyDescent="0.2">
      <c r="E57" s="79"/>
      <c r="F57" s="297" t="s">
        <v>99</v>
      </c>
      <c r="G57" s="328"/>
      <c r="H57" s="123"/>
      <c r="I57" s="292" t="s">
        <v>83</v>
      </c>
      <c r="J57" s="321"/>
    </row>
    <row r="58" spans="4:14" s="1" customFormat="1" ht="21" thickBot="1" x14ac:dyDescent="0.25">
      <c r="E58" s="79"/>
      <c r="F58" s="79"/>
      <c r="G58" s="33"/>
      <c r="H58" s="125"/>
      <c r="I58" s="66"/>
      <c r="J58" s="118"/>
      <c r="K58"/>
      <c r="L58"/>
      <c r="M58" s="17"/>
      <c r="N58" s="33"/>
    </row>
    <row r="59" spans="4:14" s="1" customFormat="1" ht="41.25" thickTop="1" x14ac:dyDescent="0.2">
      <c r="E59" s="79"/>
      <c r="F59" s="297" t="s">
        <v>100</v>
      </c>
      <c r="G59" s="328"/>
      <c r="H59" s="123"/>
      <c r="I59" s="103" t="s">
        <v>84</v>
      </c>
      <c r="J59" s="118"/>
      <c r="K59"/>
      <c r="L59"/>
      <c r="M59"/>
      <c r="N59" s="17"/>
    </row>
    <row r="60" spans="4:14" x14ac:dyDescent="0.2">
      <c r="E60" s="33"/>
      <c r="F60" s="79"/>
      <c r="G60" s="33"/>
      <c r="H60" s="124"/>
      <c r="J60" s="118"/>
    </row>
    <row r="61" spans="4:14" ht="41.25" customHeight="1" x14ac:dyDescent="0.2">
      <c r="E61" s="33"/>
      <c r="F61" s="297" t="s">
        <v>101</v>
      </c>
      <c r="G61" s="328"/>
      <c r="H61" s="124"/>
      <c r="J61" s="118"/>
      <c r="K61" s="17"/>
    </row>
    <row r="62" spans="4:14" x14ac:dyDescent="0.2">
      <c r="F62" s="79"/>
      <c r="G62" s="33"/>
      <c r="H62" s="33"/>
      <c r="J62" s="118"/>
      <c r="K62"/>
      <c r="L62" s="33"/>
      <c r="M62" s="33"/>
      <c r="N62" s="33"/>
    </row>
    <row r="63" spans="4:14" ht="41.25" customHeight="1" x14ac:dyDescent="0.2">
      <c r="F63" s="317"/>
      <c r="G63" s="329"/>
      <c r="H63" s="33"/>
      <c r="I63" s="292" t="s">
        <v>85</v>
      </c>
      <c r="J63" s="321"/>
      <c r="M63" s="303" t="s">
        <v>89</v>
      </c>
      <c r="N63" s="303"/>
    </row>
    <row r="64" spans="4:14" x14ac:dyDescent="0.2">
      <c r="F64" s="88"/>
      <c r="G64" s="88"/>
      <c r="J64" s="118"/>
      <c r="K64"/>
      <c r="L64" s="118"/>
      <c r="M64" s="33"/>
      <c r="N64" s="33"/>
    </row>
    <row r="65" spans="6:14" ht="41.25" customHeight="1" x14ac:dyDescent="0.2">
      <c r="F65" s="101"/>
      <c r="G65" s="88"/>
      <c r="K65" s="323" t="s">
        <v>79</v>
      </c>
      <c r="L65" s="325"/>
    </row>
    <row r="66" spans="6:14" x14ac:dyDescent="0.2">
      <c r="L66" s="118"/>
    </row>
    <row r="67" spans="6:14" ht="41.25" customHeight="1" x14ac:dyDescent="0.2">
      <c r="M67" s="303" t="s">
        <v>90</v>
      </c>
      <c r="N67" s="303"/>
    </row>
  </sheetData>
  <mergeCells count="26">
    <mergeCell ref="F14:G14"/>
    <mergeCell ref="F49:G49"/>
    <mergeCell ref="F59:G59"/>
    <mergeCell ref="F37:G37"/>
    <mergeCell ref="I63:J63"/>
    <mergeCell ref="M63:N63"/>
    <mergeCell ref="M67:N67"/>
    <mergeCell ref="K65:L65"/>
    <mergeCell ref="F43:G43"/>
    <mergeCell ref="F47:G47"/>
    <mergeCell ref="F53:G53"/>
    <mergeCell ref="F57:G57"/>
    <mergeCell ref="F61:G61"/>
    <mergeCell ref="F63:G63"/>
    <mergeCell ref="M7:N7"/>
    <mergeCell ref="K30:L30"/>
    <mergeCell ref="I32:J32"/>
    <mergeCell ref="I41:J41"/>
    <mergeCell ref="I57:J57"/>
    <mergeCell ref="M31:N31"/>
    <mergeCell ref="M51:N51"/>
    <mergeCell ref="I13:J13"/>
    <mergeCell ref="I17:J17"/>
    <mergeCell ref="I21:J21"/>
    <mergeCell ref="I25:J25"/>
    <mergeCell ref="K11:L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2"/>
  <sheetViews>
    <sheetView showGridLines="0" zoomScale="75" zoomScaleNormal="75" workbookViewId="0">
      <selection activeCell="A30" sqref="A30"/>
    </sheetView>
  </sheetViews>
  <sheetFormatPr defaultRowHeight="78.75" customHeight="1" x14ac:dyDescent="0.2"/>
  <cols>
    <col min="1" max="1" width="9.125" customWidth="1"/>
    <col min="2" max="2" width="19.5" customWidth="1"/>
    <col min="3" max="3" width="19.625" customWidth="1"/>
    <col min="4" max="4" width="44.5" customWidth="1"/>
    <col min="5" max="5" width="15.625" customWidth="1"/>
    <col min="6" max="6" width="23.25" customWidth="1"/>
    <col min="7" max="7" width="19.625" customWidth="1"/>
    <col min="8" max="8" width="35" customWidth="1"/>
    <col min="9" max="9" width="22.5" customWidth="1"/>
    <col min="10" max="10" width="10.125" customWidth="1"/>
    <col min="11" max="11" width="9.625" customWidth="1"/>
    <col min="12" max="12" width="7" customWidth="1"/>
  </cols>
  <sheetData>
    <row r="1" spans="1:9" ht="61.5" customHeight="1" x14ac:dyDescent="0.75">
      <c r="A1" s="17"/>
      <c r="B1" s="19" t="str">
        <f>TreeName</f>
        <v>CRUICKSHANK</v>
      </c>
      <c r="C1" s="20"/>
      <c r="D1" s="20"/>
      <c r="E1" s="211" t="s">
        <v>230</v>
      </c>
      <c r="F1" s="20"/>
      <c r="G1" s="20"/>
      <c r="H1" s="20"/>
      <c r="I1" s="17"/>
    </row>
    <row r="2" spans="1:9" ht="57" x14ac:dyDescent="0.2">
      <c r="A2" s="17"/>
      <c r="B2" s="21" t="s">
        <v>5</v>
      </c>
      <c r="C2" s="22"/>
      <c r="D2" s="22"/>
      <c r="E2" s="22"/>
      <c r="F2" s="22"/>
      <c r="G2" s="22"/>
      <c r="H2" s="22"/>
      <c r="I2" s="17"/>
    </row>
    <row r="3" spans="1:9" ht="14.25" x14ac:dyDescent="0.2">
      <c r="A3" s="17"/>
      <c r="B3" s="23"/>
      <c r="C3" s="23"/>
      <c r="D3" s="23"/>
      <c r="E3" s="23"/>
      <c r="F3" s="23"/>
      <c r="G3" s="23"/>
      <c r="H3" s="23"/>
      <c r="I3" s="17"/>
    </row>
    <row r="4" spans="1:9" ht="15" customHeight="1" x14ac:dyDescent="0.2">
      <c r="A4" s="17"/>
      <c r="B4" s="23"/>
      <c r="C4" s="23"/>
      <c r="D4" s="23"/>
      <c r="E4" s="24"/>
      <c r="F4" s="23"/>
      <c r="G4" s="23"/>
      <c r="H4" s="25"/>
      <c r="I4" s="17"/>
    </row>
    <row r="5" spans="1:9" ht="20.25" customHeight="1" x14ac:dyDescent="0.3">
      <c r="A5" s="17"/>
      <c r="B5" s="26" t="s">
        <v>6</v>
      </c>
      <c r="C5" s="23"/>
      <c r="D5" s="23"/>
      <c r="E5" s="23"/>
      <c r="F5" s="26" t="s">
        <v>7</v>
      </c>
      <c r="G5" s="23"/>
      <c r="H5" s="25"/>
      <c r="I5" s="17"/>
    </row>
    <row r="6" spans="1:9" ht="15.75" customHeight="1" x14ac:dyDescent="0.2">
      <c r="A6" s="17"/>
      <c r="B6" s="23"/>
      <c r="C6" s="27"/>
      <c r="D6" s="23"/>
      <c r="E6" s="23"/>
      <c r="F6" s="23"/>
      <c r="G6" s="27"/>
      <c r="H6" s="28"/>
      <c r="I6" s="17"/>
    </row>
    <row r="7" spans="1:9" ht="15.75" customHeight="1" x14ac:dyDescent="0.2">
      <c r="A7" s="17"/>
      <c r="B7" s="23"/>
      <c r="C7" s="23"/>
      <c r="D7" s="23"/>
      <c r="E7" s="23"/>
      <c r="F7" s="29"/>
      <c r="G7" s="23"/>
      <c r="H7" s="23"/>
      <c r="I7" s="17"/>
    </row>
    <row r="8" spans="1:9" ht="37.5" customHeight="1" x14ac:dyDescent="0.2">
      <c r="A8" s="17"/>
      <c r="B8" s="29"/>
      <c r="C8" s="23"/>
      <c r="D8" s="23"/>
      <c r="E8" s="23"/>
      <c r="F8" s="29"/>
      <c r="G8" s="23"/>
      <c r="H8" s="23"/>
      <c r="I8" s="17"/>
    </row>
    <row r="9" spans="1:9" ht="15" customHeight="1" x14ac:dyDescent="0.2">
      <c r="A9" s="17"/>
      <c r="B9" s="29"/>
      <c r="C9" s="30"/>
      <c r="D9" s="23"/>
      <c r="E9" s="23"/>
      <c r="F9" s="29"/>
      <c r="G9" s="23"/>
      <c r="H9" s="23"/>
      <c r="I9" s="17"/>
    </row>
    <row r="10" spans="1:9" ht="42" customHeight="1" x14ac:dyDescent="0.2">
      <c r="B10" s="338" t="str">
        <f>"Father: "&amp;Father</f>
        <v>Father: Charles Norrie Cruickshank                                                                                                                              B August 28, 1915-D April 7, 1966</v>
      </c>
      <c r="C10" s="339"/>
      <c r="D10" s="340"/>
      <c r="F10" s="338" t="str">
        <f>"Mother: "&amp;Mother</f>
        <v>Mother: Helena Isabelle Magee                                                                                                                       B August 8, 1914 - D July 17, 2011</v>
      </c>
      <c r="G10" s="339"/>
      <c r="H10" s="340"/>
    </row>
    <row r="11" spans="1:9" ht="20.25" customHeight="1" x14ac:dyDescent="0.25">
      <c r="B11" s="11"/>
      <c r="C11" s="347" t="s">
        <v>2</v>
      </c>
      <c r="D11" s="348"/>
      <c r="F11" s="11"/>
      <c r="G11" s="349" t="s">
        <v>2</v>
      </c>
      <c r="H11" s="350"/>
    </row>
    <row r="12" spans="1:9" ht="20.25" customHeight="1" x14ac:dyDescent="0.25">
      <c r="B12" s="11"/>
      <c r="C12" s="332" t="s">
        <v>106</v>
      </c>
      <c r="D12" s="333"/>
      <c r="F12" s="15"/>
      <c r="G12" s="332" t="s">
        <v>296</v>
      </c>
      <c r="H12" s="333"/>
    </row>
    <row r="13" spans="1:9" ht="20.25" customHeight="1" x14ac:dyDescent="0.2">
      <c r="B13" s="11"/>
      <c r="C13" s="334" t="s">
        <v>105</v>
      </c>
      <c r="D13" s="335"/>
      <c r="F13" s="15"/>
      <c r="G13" s="334" t="s">
        <v>103</v>
      </c>
      <c r="H13" s="335"/>
    </row>
    <row r="14" spans="1:9" ht="18" customHeight="1" x14ac:dyDescent="0.25">
      <c r="B14" s="11"/>
      <c r="C14" s="336" t="s">
        <v>3</v>
      </c>
      <c r="D14" s="337"/>
      <c r="F14" s="15"/>
      <c r="G14" s="129" t="s">
        <v>3</v>
      </c>
      <c r="H14" s="130"/>
    </row>
    <row r="15" spans="1:9" ht="20.25" customHeight="1" x14ac:dyDescent="0.25">
      <c r="B15" s="11"/>
      <c r="C15" s="332" t="s">
        <v>107</v>
      </c>
      <c r="D15" s="333"/>
      <c r="F15" s="11"/>
      <c r="G15" s="332" t="s">
        <v>104</v>
      </c>
      <c r="H15" s="333"/>
    </row>
    <row r="16" spans="1:9" ht="20.25" customHeight="1" x14ac:dyDescent="0.25">
      <c r="B16" s="11"/>
      <c r="C16" s="332" t="s">
        <v>105</v>
      </c>
      <c r="D16" s="333"/>
      <c r="F16" s="11"/>
      <c r="G16" s="330" t="s">
        <v>105</v>
      </c>
      <c r="H16" s="331"/>
    </row>
    <row r="17" spans="1:9" ht="5.25" customHeight="1" x14ac:dyDescent="0.2">
      <c r="B17" s="12"/>
      <c r="C17" s="13"/>
      <c r="D17" s="14"/>
      <c r="F17" s="12"/>
      <c r="G17" s="13"/>
      <c r="H17" s="16"/>
    </row>
    <row r="18" spans="1:9" ht="16.5" customHeight="1" x14ac:dyDescent="0.2">
      <c r="A18" s="17"/>
      <c r="B18" s="34"/>
      <c r="C18" s="35"/>
      <c r="D18" s="23"/>
      <c r="E18" s="17"/>
      <c r="F18" s="34"/>
      <c r="G18" s="35"/>
      <c r="H18" s="35"/>
      <c r="I18" s="17"/>
    </row>
    <row r="19" spans="1:9" ht="27" customHeight="1" x14ac:dyDescent="0.25">
      <c r="B19" s="7" t="s">
        <v>4</v>
      </c>
      <c r="C19" s="8"/>
      <c r="D19" s="8"/>
      <c r="E19" s="8"/>
      <c r="F19" s="8"/>
      <c r="G19" s="8"/>
      <c r="H19" s="9"/>
    </row>
    <row r="20" spans="1:9" ht="18.75" customHeight="1" x14ac:dyDescent="0.25">
      <c r="B20" s="351" t="s">
        <v>290</v>
      </c>
      <c r="C20" s="352"/>
      <c r="D20" s="352"/>
      <c r="E20" s="352"/>
      <c r="F20" s="352"/>
      <c r="G20" s="352"/>
      <c r="H20" s="353"/>
    </row>
    <row r="21" spans="1:9" ht="18.75" customHeight="1" x14ac:dyDescent="0.2">
      <c r="B21" s="354"/>
      <c r="C21" s="355"/>
      <c r="D21" s="355"/>
      <c r="E21" s="355"/>
      <c r="F21" s="355"/>
      <c r="G21" s="355"/>
      <c r="H21" s="356"/>
    </row>
    <row r="22" spans="1:9" ht="18.75" customHeight="1" x14ac:dyDescent="0.2">
      <c r="B22" s="354"/>
      <c r="C22" s="355"/>
      <c r="D22" s="355"/>
      <c r="E22" s="355"/>
      <c r="F22" s="355"/>
      <c r="G22" s="355"/>
      <c r="H22" s="356"/>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41"/>
      <c r="C25" s="342"/>
      <c r="D25" s="342"/>
      <c r="E25" s="342"/>
      <c r="F25" s="342"/>
      <c r="G25" s="342"/>
      <c r="H25" s="343"/>
    </row>
    <row r="26" spans="1:9" ht="5.25" customHeight="1" x14ac:dyDescent="0.2">
      <c r="B26" s="344"/>
      <c r="C26" s="345"/>
      <c r="D26" s="345"/>
      <c r="E26" s="345"/>
      <c r="F26" s="345"/>
      <c r="G26" s="345"/>
      <c r="H26" s="346"/>
    </row>
    <row r="27" spans="1:9" ht="17.25" customHeight="1" x14ac:dyDescent="0.2">
      <c r="A27" s="17"/>
      <c r="B27" s="34"/>
      <c r="C27" s="34"/>
      <c r="D27" s="23"/>
      <c r="E27" s="34"/>
      <c r="F27" s="34"/>
      <c r="G27" s="34"/>
      <c r="H27" s="46"/>
      <c r="I27" s="17"/>
    </row>
    <row r="28" spans="1:9" s="280" customFormat="1" ht="27" customHeight="1" x14ac:dyDescent="0.3">
      <c r="A28" s="226"/>
      <c r="B28" s="272" t="s">
        <v>8</v>
      </c>
      <c r="C28" s="272" t="s">
        <v>9</v>
      </c>
      <c r="D28" s="272" t="s">
        <v>10</v>
      </c>
      <c r="E28" s="272" t="s">
        <v>2</v>
      </c>
      <c r="F28" s="272" t="s">
        <v>11</v>
      </c>
      <c r="G28" s="272" t="s">
        <v>3</v>
      </c>
      <c r="H28" s="272" t="s">
        <v>12</v>
      </c>
      <c r="I28" s="279" t="s">
        <v>229</v>
      </c>
    </row>
    <row r="29" spans="1:9" ht="78.75" customHeight="1" x14ac:dyDescent="0.25">
      <c r="B29" s="5"/>
      <c r="C29" s="227" t="str">
        <f>Firstdaughter</f>
        <v>Rhonda Eileen Cruickshank</v>
      </c>
      <c r="D29" s="142" t="s">
        <v>1</v>
      </c>
      <c r="E29" s="143"/>
      <c r="F29" s="144" t="s">
        <v>105</v>
      </c>
      <c r="G29" s="278"/>
      <c r="H29" s="277"/>
      <c r="I29" s="232"/>
    </row>
    <row r="30" spans="1:9" ht="78.75" customHeight="1" x14ac:dyDescent="0.25">
      <c r="B30" s="5"/>
      <c r="C30" s="227" t="str">
        <f>Home</f>
        <v>Raymond Charles Cruickshank</v>
      </c>
      <c r="D30" s="142" t="s">
        <v>0</v>
      </c>
      <c r="E30" s="143"/>
      <c r="F30" s="144" t="s">
        <v>105</v>
      </c>
      <c r="G30" s="276"/>
      <c r="H30" s="277"/>
      <c r="I30" s="232"/>
    </row>
    <row r="31" spans="1:9" ht="78.75" customHeight="1" x14ac:dyDescent="0.25">
      <c r="B31" s="5"/>
      <c r="C31" s="227" t="str">
        <f>Seconddaughter</f>
        <v xml:space="preserve">Heather Dale Cruickshank </v>
      </c>
      <c r="D31" s="142" t="s">
        <v>1</v>
      </c>
      <c r="E31" s="143"/>
      <c r="F31" s="144" t="s">
        <v>105</v>
      </c>
      <c r="G31" s="145" t="s">
        <v>117</v>
      </c>
      <c r="H31" s="144" t="s">
        <v>118</v>
      </c>
      <c r="I31" s="232"/>
    </row>
    <row r="32" spans="1:9" ht="78.75" customHeight="1" x14ac:dyDescent="0.25">
      <c r="B32" s="5"/>
      <c r="C32" s="6"/>
      <c r="D32" s="40"/>
      <c r="E32" s="41"/>
      <c r="F32" s="42"/>
      <c r="G32" s="41"/>
      <c r="H32" s="42"/>
      <c r="I32" s="232"/>
    </row>
  </sheetData>
  <mergeCells count="2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 ref="G16:H16"/>
    <mergeCell ref="C16:D16"/>
    <mergeCell ref="C13:D13"/>
    <mergeCell ref="C14:D14"/>
    <mergeCell ref="B10:D10"/>
    <mergeCell ref="F10:H10"/>
  </mergeCells>
  <printOptions horizontalCentered="1"/>
  <pageMargins left="0.45" right="0.45" top="0.5" bottom="0.5" header="0.3" footer="0.3"/>
  <pageSetup scale="47"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4"/>
  <sheetViews>
    <sheetView showGridLines="0" zoomScale="90" zoomScaleNormal="90" workbookViewId="0">
      <selection activeCell="D29" sqref="D29"/>
    </sheetView>
  </sheetViews>
  <sheetFormatPr defaultRowHeight="78.75" customHeight="1" x14ac:dyDescent="0.2"/>
  <cols>
    <col min="1" max="1" width="9.125" customWidth="1"/>
    <col min="2" max="2" width="19.5" customWidth="1"/>
    <col min="3" max="3" width="19.625" customWidth="1"/>
    <col min="4" max="4" width="23.5" customWidth="1"/>
    <col min="5" max="5" width="14.625" style="135" customWidth="1"/>
    <col min="6" max="6" width="21.875" customWidth="1"/>
    <col min="7" max="7" width="19.625" style="135" customWidth="1"/>
    <col min="8"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33"/>
      <c r="H1" s="17"/>
      <c r="I1" s="17"/>
    </row>
    <row r="2" spans="1:9" ht="57" customHeight="1" x14ac:dyDescent="0.2">
      <c r="A2" s="17"/>
      <c r="B2" s="21" t="s">
        <v>5</v>
      </c>
      <c r="C2" s="22"/>
      <c r="D2" s="22"/>
      <c r="E2" s="134"/>
      <c r="F2" s="32"/>
      <c r="G2" s="134"/>
      <c r="H2" s="32"/>
      <c r="I2" s="33"/>
    </row>
    <row r="3" spans="1:9" ht="14.25" customHeight="1" x14ac:dyDescent="0.2">
      <c r="A3" s="17"/>
      <c r="B3" s="17"/>
      <c r="C3" s="17"/>
      <c r="D3" s="17"/>
      <c r="E3" s="133"/>
      <c r="F3" s="17"/>
      <c r="G3" s="133"/>
      <c r="H3" s="17"/>
      <c r="I3" s="17"/>
    </row>
    <row r="4" spans="1:9" ht="15" customHeight="1" x14ac:dyDescent="0.2">
      <c r="A4" s="17"/>
      <c r="B4" s="17"/>
      <c r="C4" s="17"/>
      <c r="D4" s="17"/>
      <c r="E4" s="133"/>
      <c r="F4" s="17"/>
      <c r="G4" s="133"/>
      <c r="H4" s="17"/>
      <c r="I4" s="17"/>
    </row>
    <row r="5" spans="1:9" ht="20.25" customHeight="1" x14ac:dyDescent="0.3">
      <c r="A5" s="17"/>
      <c r="B5" s="26" t="s">
        <v>6</v>
      </c>
      <c r="C5" s="17"/>
      <c r="D5" s="17"/>
      <c r="E5" s="133"/>
      <c r="F5" s="26" t="s">
        <v>7</v>
      </c>
      <c r="G5" s="133"/>
      <c r="H5" s="17"/>
      <c r="I5" s="17"/>
    </row>
    <row r="6" spans="1:9" ht="15.75" customHeight="1" x14ac:dyDescent="0.2">
      <c r="A6" s="17"/>
      <c r="B6" s="17"/>
      <c r="C6" s="17"/>
      <c r="D6" s="17"/>
      <c r="E6" s="133"/>
      <c r="F6" s="17"/>
      <c r="G6" s="133"/>
      <c r="H6" s="17"/>
      <c r="I6" s="17"/>
    </row>
    <row r="7" spans="1:9" ht="15.75" customHeight="1" x14ac:dyDescent="0.2">
      <c r="A7" s="17"/>
      <c r="B7" s="17"/>
      <c r="C7" s="17"/>
      <c r="D7" s="17"/>
      <c r="E7" s="133"/>
      <c r="F7" s="17"/>
      <c r="G7" s="133"/>
      <c r="H7" s="17"/>
      <c r="I7" s="17"/>
    </row>
    <row r="8" spans="1:9" ht="21" customHeight="1" x14ac:dyDescent="0.2">
      <c r="A8" s="17"/>
      <c r="B8" s="17"/>
      <c r="C8" s="17"/>
      <c r="D8" s="17"/>
      <c r="E8" s="133"/>
      <c r="F8" s="17"/>
      <c r="G8" s="133"/>
      <c r="H8" s="17"/>
      <c r="I8" s="17"/>
    </row>
    <row r="9" spans="1:9" ht="45.75" customHeight="1" x14ac:dyDescent="0.2">
      <c r="A9" s="17"/>
      <c r="B9" s="17"/>
      <c r="C9" s="17"/>
      <c r="D9" s="17"/>
      <c r="E9" s="133"/>
      <c r="F9" s="17"/>
      <c r="G9" s="133"/>
      <c r="H9" s="17"/>
      <c r="I9" s="17"/>
    </row>
    <row r="10" spans="1:9" ht="42" customHeight="1" x14ac:dyDescent="0.2">
      <c r="B10" s="357" t="str">
        <f>"Father: "&amp;PGrandfather</f>
        <v>Father: Francis (Frank) John Cruickshank                                                                  B Mar 22, 1883- D Aug 25, 1950</v>
      </c>
      <c r="C10" s="358"/>
      <c r="D10" s="359"/>
      <c r="F10" s="357" t="str">
        <f>"Mother: "&amp;PGrandmother</f>
        <v>Mother: Georgina Norrie                                                                    B Oct 5, 1885-D 1986</v>
      </c>
      <c r="G10" s="358"/>
      <c r="H10" s="359"/>
    </row>
    <row r="11" spans="1:9" ht="20.25" customHeight="1" x14ac:dyDescent="0.25">
      <c r="B11" s="11"/>
      <c r="C11" s="347" t="s">
        <v>2</v>
      </c>
      <c r="D11" s="348"/>
      <c r="F11" s="11"/>
      <c r="G11" s="349" t="s">
        <v>2</v>
      </c>
      <c r="H11" s="350"/>
    </row>
    <row r="12" spans="1:9" ht="20.25" customHeight="1" x14ac:dyDescent="0.25">
      <c r="B12" s="11"/>
      <c r="C12" s="332" t="s">
        <v>119</v>
      </c>
      <c r="D12" s="333"/>
      <c r="F12" s="15"/>
      <c r="G12" s="332" t="s">
        <v>121</v>
      </c>
      <c r="H12" s="333"/>
    </row>
    <row r="13" spans="1:9" ht="20.25" customHeight="1" x14ac:dyDescent="0.2">
      <c r="B13" s="11"/>
      <c r="C13" s="334" t="s">
        <v>123</v>
      </c>
      <c r="D13" s="335"/>
      <c r="F13" s="15"/>
      <c r="G13" s="334" t="s">
        <v>123</v>
      </c>
      <c r="H13" s="335"/>
    </row>
    <row r="14" spans="1:9" ht="18" customHeight="1" x14ac:dyDescent="0.25">
      <c r="B14" s="11"/>
      <c r="C14" s="347" t="s">
        <v>3</v>
      </c>
      <c r="D14" s="348"/>
      <c r="F14" s="15"/>
      <c r="G14" s="139" t="s">
        <v>3</v>
      </c>
      <c r="H14" s="130"/>
    </row>
    <row r="15" spans="1:9" ht="20.25" customHeight="1" x14ac:dyDescent="0.25">
      <c r="B15" s="11"/>
      <c r="C15" s="363" t="s">
        <v>120</v>
      </c>
      <c r="D15" s="364"/>
      <c r="F15" s="11"/>
      <c r="G15" s="332" t="s">
        <v>122</v>
      </c>
      <c r="H15" s="333"/>
    </row>
    <row r="16" spans="1:9" ht="20.25" customHeight="1" x14ac:dyDescent="0.2">
      <c r="B16" s="11"/>
      <c r="C16" s="330" t="s">
        <v>105</v>
      </c>
      <c r="D16" s="331"/>
      <c r="F16" s="11"/>
      <c r="G16" s="330" t="s">
        <v>124</v>
      </c>
      <c r="H16" s="331"/>
    </row>
    <row r="17" spans="1:9" ht="5.25" customHeight="1" x14ac:dyDescent="0.2">
      <c r="B17" s="12"/>
      <c r="C17" s="13"/>
      <c r="D17" s="14"/>
      <c r="F17" s="12"/>
      <c r="G17" s="140"/>
      <c r="H17" s="16"/>
    </row>
    <row r="18" spans="1:9" ht="12" customHeight="1" x14ac:dyDescent="0.2">
      <c r="A18" s="17"/>
      <c r="B18" s="17"/>
      <c r="C18" s="17"/>
      <c r="D18" s="17"/>
      <c r="E18" s="133"/>
      <c r="F18" s="17"/>
      <c r="G18" s="133"/>
      <c r="H18" s="17"/>
      <c r="I18" s="17"/>
    </row>
    <row r="19" spans="1:9" ht="9" customHeight="1" x14ac:dyDescent="0.2">
      <c r="B19" s="10"/>
      <c r="C19" s="10"/>
      <c r="D19" s="10"/>
      <c r="E19" s="136"/>
      <c r="F19" s="10"/>
      <c r="G19" s="136"/>
      <c r="H19" s="10"/>
    </row>
    <row r="20" spans="1:9" ht="27" customHeight="1" x14ac:dyDescent="0.25">
      <c r="B20" s="7" t="s">
        <v>4</v>
      </c>
      <c r="C20" s="8"/>
      <c r="D20" s="8"/>
      <c r="E20" s="137"/>
      <c r="F20" s="8"/>
      <c r="G20" s="137"/>
      <c r="H20" s="9"/>
    </row>
    <row r="21" spans="1:9" ht="18.75" customHeight="1" x14ac:dyDescent="0.25">
      <c r="B21" s="351" t="s">
        <v>264</v>
      </c>
      <c r="C21" s="352"/>
      <c r="D21" s="352"/>
      <c r="E21" s="352"/>
      <c r="F21" s="352"/>
      <c r="G21" s="352"/>
      <c r="H21" s="353"/>
    </row>
    <row r="22" spans="1:9" ht="18.75" customHeight="1" x14ac:dyDescent="0.25">
      <c r="B22" s="351"/>
      <c r="C22" s="352"/>
      <c r="D22" s="352"/>
      <c r="E22" s="352"/>
      <c r="F22" s="352"/>
      <c r="G22" s="352"/>
      <c r="H22" s="353"/>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138" t="s">
        <v>2</v>
      </c>
      <c r="F29" s="38" t="s">
        <v>11</v>
      </c>
      <c r="G29" s="138" t="s">
        <v>3</v>
      </c>
      <c r="H29" s="38" t="s">
        <v>12</v>
      </c>
    </row>
    <row r="30" spans="1:9" ht="78.75" customHeight="1" x14ac:dyDescent="0.2">
      <c r="B30" s="5"/>
      <c r="C30" s="165" t="s">
        <v>108</v>
      </c>
      <c r="D30" s="142" t="s">
        <v>0</v>
      </c>
      <c r="E30" s="143" t="s">
        <v>125</v>
      </c>
      <c r="F30" s="144" t="s">
        <v>123</v>
      </c>
      <c r="G30" s="145" t="s">
        <v>126</v>
      </c>
      <c r="H30" s="144"/>
    </row>
    <row r="31" spans="1:9" ht="78.75" customHeight="1" x14ac:dyDescent="0.2">
      <c r="B31" s="5"/>
      <c r="C31" s="165" t="s">
        <v>109</v>
      </c>
      <c r="D31" s="141" t="s">
        <v>1</v>
      </c>
      <c r="E31" s="143" t="s">
        <v>127</v>
      </c>
      <c r="F31" s="144" t="s">
        <v>123</v>
      </c>
      <c r="G31" s="143" t="s">
        <v>128</v>
      </c>
      <c r="H31" s="144" t="s">
        <v>129</v>
      </c>
    </row>
    <row r="32" spans="1:9" ht="78.75" customHeight="1" x14ac:dyDescent="0.2">
      <c r="B32" s="5"/>
      <c r="C32" s="166" t="str">
        <f>Father</f>
        <v>Charles Norrie Cruickshank                                                                                                                              B August 28, 1915-D April 7, 1966</v>
      </c>
      <c r="D32" s="142" t="s">
        <v>0</v>
      </c>
      <c r="E32" s="143" t="str">
        <f>IF(FatherBirth&lt;&gt;0,FatherBirth,"")</f>
        <v>August 28, 1915</v>
      </c>
      <c r="F32" s="144" t="str">
        <f>IF(FatherBirthLoc&lt;&gt;0,FatherBirthLoc,"")</f>
        <v>Winnipeg, Manitoba, Canada</v>
      </c>
      <c r="G32" s="145" t="str">
        <f>IF(FatherDeath&lt;&gt;0,FatherDeath,"")</f>
        <v>April 7, 1966</v>
      </c>
      <c r="H32" s="144" t="str">
        <f>IF(FatherDeathLoc&lt;&gt;0,FatherDeathLoc,"")</f>
        <v>Winnipeg, Manitoba, Canada</v>
      </c>
    </row>
    <row r="33" spans="2:8" ht="78.75" customHeight="1" x14ac:dyDescent="0.2">
      <c r="B33" s="5"/>
      <c r="C33" s="165" t="s">
        <v>110</v>
      </c>
      <c r="D33" s="142" t="s">
        <v>0</v>
      </c>
      <c r="E33" s="143" t="s">
        <v>130</v>
      </c>
      <c r="F33" s="144" t="str">
        <f>IF(FatherBirthLoc&lt;&gt;0,FatherBirthLoc,"")</f>
        <v>Winnipeg, Manitoba, Canada</v>
      </c>
      <c r="G33" s="145" t="s">
        <v>131</v>
      </c>
      <c r="H33" s="144" t="s">
        <v>129</v>
      </c>
    </row>
    <row r="34" spans="2:8" ht="78.75" customHeight="1" x14ac:dyDescent="0.2">
      <c r="B34" s="5"/>
      <c r="C34" s="167" t="s">
        <v>113</v>
      </c>
      <c r="D34" s="161" t="s">
        <v>0</v>
      </c>
      <c r="E34" s="162" t="s">
        <v>132</v>
      </c>
      <c r="F34" s="163" t="str">
        <f>IF(FatherBirthLoc&lt;&gt;0,FatherBirthLoc,"")</f>
        <v>Winnipeg, Manitoba, Canada</v>
      </c>
      <c r="G34" s="159" t="s">
        <v>133</v>
      </c>
      <c r="H34" s="160"/>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2" location="Parents!A1" tooltip="Click to view father" display="Parents!A1"/>
  </hyperlinks>
  <printOptions horizontalCentered="1"/>
  <pageMargins left="0.45" right="0.45" top="0.5" bottom="0.5" header="0.3" footer="0.3"/>
  <pageSetup scale="60"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showGridLines="0" topLeftCell="A2" zoomScale="90" zoomScaleNormal="90" workbookViewId="0">
      <selection activeCell="D30" sqref="D30"/>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29.2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57" t="str">
        <f>"Father: "&amp;MGrandfather</f>
        <v>Father: David Magee                                                                    B June 3, 1890 - D May 9, 1963</v>
      </c>
      <c r="C10" s="358"/>
      <c r="D10" s="359"/>
      <c r="F10" s="357" t="str">
        <f>"Mother: "&amp;MGrandmother</f>
        <v>Mother: Gladys Elizabeth Murray                                                                           B Sept 27, 1896 - D March 12, 1997</v>
      </c>
      <c r="G10" s="358"/>
      <c r="H10" s="359"/>
    </row>
    <row r="11" spans="1:9" ht="20.25" customHeight="1" x14ac:dyDescent="0.25">
      <c r="B11" s="11"/>
      <c r="C11" s="347" t="s">
        <v>2</v>
      </c>
      <c r="D11" s="348"/>
      <c r="F11" s="11"/>
      <c r="G11" s="349" t="s">
        <v>2</v>
      </c>
      <c r="H11" s="350"/>
    </row>
    <row r="12" spans="1:9" ht="20.25" customHeight="1" x14ac:dyDescent="0.25">
      <c r="B12" s="11"/>
      <c r="C12" s="332" t="s">
        <v>292</v>
      </c>
      <c r="D12" s="333"/>
      <c r="F12" s="15"/>
      <c r="G12" s="332" t="s">
        <v>184</v>
      </c>
      <c r="H12" s="333"/>
    </row>
    <row r="13" spans="1:9" ht="20.25" customHeight="1" x14ac:dyDescent="0.2">
      <c r="B13" s="11"/>
      <c r="C13" s="334" t="s">
        <v>293</v>
      </c>
      <c r="D13" s="335"/>
      <c r="F13" s="15"/>
      <c r="G13" s="334" t="s">
        <v>105</v>
      </c>
      <c r="H13" s="335"/>
    </row>
    <row r="14" spans="1:9" ht="18" customHeight="1" x14ac:dyDescent="0.25">
      <c r="B14" s="11"/>
      <c r="C14" s="347" t="s">
        <v>3</v>
      </c>
      <c r="D14" s="348"/>
      <c r="F14" s="15"/>
      <c r="G14" s="129" t="s">
        <v>3</v>
      </c>
      <c r="H14" s="130"/>
    </row>
    <row r="15" spans="1:9" ht="20.25" customHeight="1" x14ac:dyDescent="0.25">
      <c r="B15" s="11"/>
      <c r="C15" s="363" t="s">
        <v>295</v>
      </c>
      <c r="D15" s="364"/>
      <c r="F15" s="11"/>
      <c r="G15" s="332" t="s">
        <v>299</v>
      </c>
      <c r="H15" s="333"/>
    </row>
    <row r="16" spans="1:9" ht="20.25" customHeight="1" x14ac:dyDescent="0.2">
      <c r="B16" s="11"/>
      <c r="C16" s="330" t="s">
        <v>135</v>
      </c>
      <c r="D16" s="331"/>
      <c r="F16" s="11"/>
      <c r="G16" s="330" t="s">
        <v>105</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
      <c r="B21" s="354"/>
      <c r="C21" s="355"/>
      <c r="D21" s="355"/>
      <c r="E21" s="355"/>
      <c r="F21" s="355"/>
      <c r="G21" s="355"/>
      <c r="H21" s="356"/>
    </row>
    <row r="22" spans="1:9" ht="18.75" customHeight="1" x14ac:dyDescent="0.25">
      <c r="B22" s="365" t="s">
        <v>304</v>
      </c>
      <c r="C22" s="355"/>
      <c r="D22" s="355"/>
      <c r="E22" s="355"/>
      <c r="F22" s="355"/>
      <c r="G22" s="355"/>
      <c r="H22" s="356"/>
    </row>
    <row r="23" spans="1:9" ht="18.75" customHeight="1" x14ac:dyDescent="0.2">
      <c r="B23" s="354"/>
      <c r="C23" s="355"/>
      <c r="D23" s="355"/>
      <c r="E23" s="355"/>
      <c r="F23" s="355"/>
      <c r="G23" s="355"/>
      <c r="H23" s="356"/>
    </row>
    <row r="24" spans="1:9" ht="36" customHeight="1" x14ac:dyDescent="0.25">
      <c r="B24" s="351" t="s">
        <v>278</v>
      </c>
      <c r="C24" s="352"/>
      <c r="D24" s="352"/>
      <c r="E24" s="352"/>
      <c r="F24" s="352"/>
      <c r="G24" s="352"/>
      <c r="H24" s="353"/>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68" t="str">
        <f>""&amp;Mother</f>
        <v>Helena Isabelle Magee                                                                                                                       B August 8, 1914 - D July 17, 2011</v>
      </c>
      <c r="D30" s="151" t="s">
        <v>1</v>
      </c>
      <c r="E30" s="147">
        <v>1914</v>
      </c>
      <c r="F30" s="148" t="str">
        <f>IF(MotherBirthLoc&lt;&gt;0,MotherBirthLoc,"")</f>
        <v>Cardinal, Ontario, Canada</v>
      </c>
      <c r="G30" s="149" t="str">
        <f>IF(MotherDeath&lt;&gt;0,MotherDeath,"")</f>
        <v>July 17, 2011</v>
      </c>
      <c r="H30" s="150" t="str">
        <f>IF(MotherDeathLoc&lt;&gt;0,MotherDeathLoc,"")</f>
        <v>Winnipeg, Manitoba, Canada</v>
      </c>
    </row>
    <row r="31" spans="1:9" ht="79.5" customHeight="1" x14ac:dyDescent="0.2">
      <c r="B31" s="5"/>
      <c r="C31" s="169" t="s">
        <v>136</v>
      </c>
      <c r="D31" s="151" t="s">
        <v>1</v>
      </c>
      <c r="E31" s="152"/>
      <c r="F31" s="148" t="str">
        <f>IF(MotherBirthLoc&lt;&gt;0,MotherBirthLoc,"")</f>
        <v>Cardinal, Ontario, Canada</v>
      </c>
      <c r="G31" s="152"/>
      <c r="H31" s="150" t="str">
        <f>IF(MotherDeathLoc&lt;&gt;0,MotherDeathLoc,"")</f>
        <v>Winnipeg, Manitoba, Canada</v>
      </c>
    </row>
    <row r="32" spans="1:9" ht="79.5" customHeight="1" x14ac:dyDescent="0.2">
      <c r="B32" s="158"/>
      <c r="C32" s="170" t="s">
        <v>137</v>
      </c>
      <c r="D32" s="153" t="s">
        <v>1</v>
      </c>
      <c r="E32" s="154"/>
      <c r="F32" s="155" t="str">
        <f>IF(MotherBirthLoc&lt;&gt;0,MotherBirthLoc,"")</f>
        <v>Cardinal, Ontario, Canada</v>
      </c>
      <c r="G32" s="156"/>
      <c r="H32" s="157" t="str">
        <f>IF(MotherDeathLoc&lt;&gt;0,MotherDeathLoc,"")</f>
        <v>Winnipeg, Manitoba, Canada</v>
      </c>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0" location="Parents!A1" tooltip="Click to view mother" display="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42"/>
  <sheetViews>
    <sheetView showGridLines="0" zoomScale="90" zoomScaleNormal="90" workbookViewId="0"/>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50.25" customHeight="1" x14ac:dyDescent="0.2">
      <c r="A9" s="17"/>
      <c r="B9" s="17"/>
      <c r="C9" s="17"/>
      <c r="D9" s="17"/>
      <c r="E9" s="17"/>
      <c r="F9" s="17"/>
      <c r="G9" s="17"/>
      <c r="H9" s="17"/>
      <c r="I9" s="17"/>
    </row>
    <row r="10" spans="1:9" ht="42" customHeight="1" x14ac:dyDescent="0.2">
      <c r="B10" s="366" t="str">
        <f>"Father: "&amp;PGGrandfather1</f>
        <v xml:space="preserve">Father: James Adams Cruickshank                                                                          B June 18, 1831- D Mar 25, 1898                                                </v>
      </c>
      <c r="C10" s="367"/>
      <c r="D10" s="368"/>
      <c r="F10" s="366" t="str">
        <f>"Mother: "&amp;PGGrandmother1</f>
        <v>Mother: Mary Taylor                                                               B 1841 - D June 24, 1911</v>
      </c>
      <c r="G10" s="367"/>
      <c r="H10" s="368"/>
    </row>
    <row r="11" spans="1:9" ht="20.25" customHeight="1" x14ac:dyDescent="0.25">
      <c r="B11" s="11"/>
      <c r="C11" s="347" t="s">
        <v>2</v>
      </c>
      <c r="D11" s="348"/>
      <c r="F11" s="11"/>
      <c r="G11" s="349" t="s">
        <v>2</v>
      </c>
      <c r="H11" s="350"/>
    </row>
    <row r="12" spans="1:9" ht="20.25" customHeight="1" x14ac:dyDescent="0.25">
      <c r="B12" s="11"/>
      <c r="C12" s="332" t="s">
        <v>138</v>
      </c>
      <c r="D12" s="333"/>
      <c r="F12" s="15"/>
      <c r="G12" s="332" t="s">
        <v>140</v>
      </c>
      <c r="H12" s="333"/>
    </row>
    <row r="13" spans="1:9" ht="20.25" customHeight="1" x14ac:dyDescent="0.2">
      <c r="B13" s="11"/>
      <c r="C13" s="334" t="s">
        <v>123</v>
      </c>
      <c r="D13" s="335"/>
      <c r="F13" s="15"/>
      <c r="G13" s="334" t="s">
        <v>123</v>
      </c>
      <c r="H13" s="335"/>
    </row>
    <row r="14" spans="1:9" ht="18" customHeight="1" x14ac:dyDescent="0.25">
      <c r="B14" s="11"/>
      <c r="C14" s="347" t="s">
        <v>3</v>
      </c>
      <c r="D14" s="348"/>
      <c r="F14" s="15"/>
      <c r="G14" s="129" t="s">
        <v>3</v>
      </c>
      <c r="H14" s="130"/>
    </row>
    <row r="15" spans="1:9" ht="20.25" customHeight="1" x14ac:dyDescent="0.25">
      <c r="B15" s="11"/>
      <c r="C15" s="363" t="s">
        <v>139</v>
      </c>
      <c r="D15" s="364"/>
      <c r="F15" s="11"/>
      <c r="G15" s="332" t="s">
        <v>141</v>
      </c>
      <c r="H15" s="333"/>
    </row>
    <row r="16" spans="1:9" ht="20.25" customHeight="1" x14ac:dyDescent="0.2">
      <c r="B16" s="11"/>
      <c r="C16" s="330" t="s">
        <v>123</v>
      </c>
      <c r="D16" s="331"/>
      <c r="F16" s="11"/>
      <c r="G16" s="330" t="s">
        <v>123</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5">
      <c r="B21" s="351" t="s">
        <v>188</v>
      </c>
      <c r="C21" s="352"/>
      <c r="D21" s="352"/>
      <c r="E21" s="352"/>
      <c r="F21" s="352"/>
      <c r="G21" s="352"/>
      <c r="H21" s="353"/>
    </row>
    <row r="22" spans="1:9" ht="18.75" customHeight="1" x14ac:dyDescent="0.2">
      <c r="B22" s="354"/>
      <c r="C22" s="355"/>
      <c r="D22" s="355"/>
      <c r="E22" s="355"/>
      <c r="F22" s="355"/>
      <c r="G22" s="355"/>
      <c r="H22" s="356"/>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71" t="s">
        <v>170</v>
      </c>
      <c r="D30" s="40" t="s">
        <v>1</v>
      </c>
      <c r="E30" s="41" t="s">
        <v>145</v>
      </c>
      <c r="F30" s="42" t="str">
        <f t="shared" ref="F30:F42" si="0">IF(PGFatherBirthLoc&lt;&gt;0,PGFatherBirthLoc,"")</f>
        <v>Scotland</v>
      </c>
      <c r="G30" s="43" t="s">
        <v>145</v>
      </c>
      <c r="H30" s="42" t="str">
        <f t="shared" ref="H30:H40" si="1">IF(PGFatherBirthLoc&lt;&gt;0,PGFatherBirthLoc,"")</f>
        <v>Scotland</v>
      </c>
    </row>
    <row r="31" spans="1:9" ht="78.75" customHeight="1" x14ac:dyDescent="0.2">
      <c r="B31" s="39"/>
      <c r="C31" s="171" t="s">
        <v>146</v>
      </c>
      <c r="D31" s="40" t="s">
        <v>0</v>
      </c>
      <c r="E31" s="41" t="s">
        <v>145</v>
      </c>
      <c r="F31" s="42" t="str">
        <f t="shared" si="0"/>
        <v>Scotland</v>
      </c>
      <c r="G31" s="43" t="s">
        <v>163</v>
      </c>
      <c r="H31" s="42" t="str">
        <f t="shared" si="1"/>
        <v>Scotland</v>
      </c>
    </row>
    <row r="32" spans="1:9" ht="78.75" customHeight="1" x14ac:dyDescent="0.2">
      <c r="B32" s="39"/>
      <c r="C32" s="171" t="s">
        <v>147</v>
      </c>
      <c r="D32" s="40" t="s">
        <v>1</v>
      </c>
      <c r="E32" s="41" t="s">
        <v>145</v>
      </c>
      <c r="F32" s="42" t="str">
        <f t="shared" si="0"/>
        <v>Scotland</v>
      </c>
      <c r="G32" s="43" t="s">
        <v>145</v>
      </c>
      <c r="H32" s="42" t="str">
        <f t="shared" si="1"/>
        <v>Scotland</v>
      </c>
    </row>
    <row r="33" spans="2:8" ht="78.75" customHeight="1" x14ac:dyDescent="0.2">
      <c r="B33" s="39"/>
      <c r="C33" s="172" t="s">
        <v>148</v>
      </c>
      <c r="D33" s="40" t="s">
        <v>1</v>
      </c>
      <c r="E33" s="41" t="s">
        <v>145</v>
      </c>
      <c r="F33" s="42" t="str">
        <f t="shared" si="0"/>
        <v>Scotland</v>
      </c>
      <c r="G33" s="43" t="s">
        <v>145</v>
      </c>
      <c r="H33" s="42" t="str">
        <f t="shared" si="1"/>
        <v>Scotland</v>
      </c>
    </row>
    <row r="34" spans="2:8" ht="78.75" customHeight="1" x14ac:dyDescent="0.2">
      <c r="B34" s="39"/>
      <c r="C34" s="172" t="s">
        <v>149</v>
      </c>
      <c r="D34" s="40" t="s">
        <v>0</v>
      </c>
      <c r="E34" s="41" t="s">
        <v>150</v>
      </c>
      <c r="F34" s="42" t="str">
        <f t="shared" si="0"/>
        <v>Scotland</v>
      </c>
      <c r="G34" s="43" t="s">
        <v>145</v>
      </c>
      <c r="H34" s="42" t="str">
        <f t="shared" si="1"/>
        <v>Scotland</v>
      </c>
    </row>
    <row r="35" spans="2:8" ht="78.75" customHeight="1" x14ac:dyDescent="0.2">
      <c r="B35" s="39"/>
      <c r="C35" s="172" t="s">
        <v>151</v>
      </c>
      <c r="D35" s="40" t="s">
        <v>0</v>
      </c>
      <c r="E35" s="41" t="s">
        <v>152</v>
      </c>
      <c r="F35" s="42" t="str">
        <f t="shared" si="0"/>
        <v>Scotland</v>
      </c>
      <c r="G35" s="43" t="s">
        <v>153</v>
      </c>
      <c r="H35" s="42" t="str">
        <f t="shared" si="1"/>
        <v>Scotland</v>
      </c>
    </row>
    <row r="36" spans="2:8" ht="78.75" customHeight="1" x14ac:dyDescent="0.2">
      <c r="B36" s="39"/>
      <c r="C36" s="172" t="s">
        <v>154</v>
      </c>
      <c r="D36" s="40" t="s">
        <v>0</v>
      </c>
      <c r="E36" s="41" t="s">
        <v>155</v>
      </c>
      <c r="F36" s="42" t="str">
        <f t="shared" si="0"/>
        <v>Scotland</v>
      </c>
      <c r="G36" s="43" t="s">
        <v>145</v>
      </c>
      <c r="H36" s="42" t="str">
        <f t="shared" si="1"/>
        <v>Scotland</v>
      </c>
    </row>
    <row r="37" spans="2:8" ht="78.75" customHeight="1" x14ac:dyDescent="0.2">
      <c r="B37" s="39"/>
      <c r="C37" s="172" t="s">
        <v>156</v>
      </c>
      <c r="D37" s="40" t="s">
        <v>1</v>
      </c>
      <c r="E37" s="186" t="s">
        <v>190</v>
      </c>
      <c r="F37" s="42" t="str">
        <f t="shared" si="0"/>
        <v>Scotland</v>
      </c>
      <c r="G37" s="43" t="s">
        <v>145</v>
      </c>
      <c r="H37" s="42" t="str">
        <f t="shared" si="1"/>
        <v>Scotland</v>
      </c>
    </row>
    <row r="38" spans="2:8" ht="78.75" customHeight="1" x14ac:dyDescent="0.2">
      <c r="B38" s="39"/>
      <c r="C38" s="172" t="s">
        <v>157</v>
      </c>
      <c r="D38" s="40" t="s">
        <v>1</v>
      </c>
      <c r="E38" s="186" t="s">
        <v>189</v>
      </c>
      <c r="F38" s="42" t="str">
        <f t="shared" si="0"/>
        <v>Scotland</v>
      </c>
      <c r="G38" s="43" t="s">
        <v>145</v>
      </c>
      <c r="H38" s="42" t="str">
        <f t="shared" si="1"/>
        <v>Scotland</v>
      </c>
    </row>
    <row r="39" spans="2:8" ht="78.75" customHeight="1" x14ac:dyDescent="0.2">
      <c r="B39" s="39"/>
      <c r="C39" s="172" t="s">
        <v>158</v>
      </c>
      <c r="D39" s="40" t="s">
        <v>0</v>
      </c>
      <c r="E39" s="41" t="s">
        <v>159</v>
      </c>
      <c r="F39" s="42" t="str">
        <f t="shared" si="0"/>
        <v>Scotland</v>
      </c>
      <c r="G39" s="43" t="s">
        <v>160</v>
      </c>
      <c r="H39" s="42" t="str">
        <f t="shared" si="1"/>
        <v>Scotland</v>
      </c>
    </row>
    <row r="40" spans="2:8" ht="78.75" customHeight="1" x14ac:dyDescent="0.2">
      <c r="B40" s="39"/>
      <c r="C40" s="173" t="s">
        <v>161</v>
      </c>
      <c r="D40" s="131" t="s">
        <v>0</v>
      </c>
      <c r="E40" s="132" t="s">
        <v>162</v>
      </c>
      <c r="F40" s="42" t="str">
        <f t="shared" si="0"/>
        <v>Scotland</v>
      </c>
      <c r="G40" s="164" t="s">
        <v>145</v>
      </c>
      <c r="H40" s="42" t="str">
        <f t="shared" si="1"/>
        <v>Scotland</v>
      </c>
    </row>
    <row r="41" spans="2:8" ht="78.75" customHeight="1" x14ac:dyDescent="0.2">
      <c r="B41" s="39"/>
      <c r="C41" s="179" t="str">
        <f>PGrandfather</f>
        <v>Francis (Frank) John Cruickshank                                                                  B Mar 22, 1883- D Aug 25, 1950</v>
      </c>
      <c r="D41" s="40" t="s">
        <v>0</v>
      </c>
      <c r="E41" s="40" t="str">
        <f>IF(PGFatherBirth&lt;&gt;0,PGFatherBirth,"")</f>
        <v>22 Mar 1883</v>
      </c>
      <c r="F41" s="42" t="str">
        <f t="shared" si="0"/>
        <v>Scotland</v>
      </c>
      <c r="G41" s="44" t="str">
        <f>IF(PGFatherDeath&lt;&gt;0,PGFatherDeath,"")</f>
        <v>25 Aug 1950</v>
      </c>
      <c r="H41" s="146" t="str">
        <f>IF(PGFatherDeathLoc&lt;&gt;0,PGFatherDeathLoc,"")</f>
        <v>Winnipeg, Manitoba, Canada</v>
      </c>
    </row>
    <row r="42" spans="2:8" ht="78.75" customHeight="1" x14ac:dyDescent="0.2">
      <c r="B42" s="39"/>
      <c r="C42" s="171" t="s">
        <v>142</v>
      </c>
      <c r="D42" s="40" t="s">
        <v>0</v>
      </c>
      <c r="E42" s="41" t="s">
        <v>143</v>
      </c>
      <c r="F42" s="42" t="str">
        <f t="shared" si="0"/>
        <v>Scotland</v>
      </c>
      <c r="G42" s="41" t="s">
        <v>144</v>
      </c>
      <c r="H42" s="42" t="str">
        <f>IF(PGFatherBirthLoc&lt;&gt;0,PGFatherBirthLoc,"")</f>
        <v>Scotland</v>
      </c>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41" location="'Paternal Grandparents'!A1" display="'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1"/>
  <sheetViews>
    <sheetView showGridLines="0" zoomScale="90" zoomScaleNormal="90" workbookViewId="0"/>
  </sheetViews>
  <sheetFormatPr defaultRowHeight="78.75" customHeight="1" x14ac:dyDescent="0.2"/>
  <cols>
    <col min="1" max="1" width="9.125" customWidth="1"/>
    <col min="2" max="2" width="19.5" customWidth="1"/>
    <col min="3" max="3" width="19.625" customWidth="1"/>
    <col min="4" max="4" width="19.8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32.2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66" t="str">
        <f>"Father: "&amp;PGGrandfather2</f>
        <v xml:space="preserve">Father: George Norrie                                                            B Aug 22, 1857-D Sept 16, 1925                                                                                                               </v>
      </c>
      <c r="C10" s="367"/>
      <c r="D10" s="368"/>
      <c r="F10" s="366" t="str">
        <f>"Mother: "&amp;PGGrandmother2</f>
        <v>Mother: Ann Murray Knox                                                           B Aug 25, 1865-D May 25, 1935</v>
      </c>
      <c r="G10" s="367"/>
      <c r="H10" s="368"/>
    </row>
    <row r="11" spans="1:9" ht="20.25" customHeight="1" x14ac:dyDescent="0.25">
      <c r="B11" s="11"/>
      <c r="C11" s="347" t="s">
        <v>2</v>
      </c>
      <c r="D11" s="348"/>
      <c r="F11" s="11"/>
      <c r="G11" s="349" t="s">
        <v>2</v>
      </c>
      <c r="H11" s="350"/>
    </row>
    <row r="12" spans="1:9" ht="20.25" customHeight="1" x14ac:dyDescent="0.25">
      <c r="B12" s="11"/>
      <c r="C12" s="332" t="s">
        <v>164</v>
      </c>
      <c r="D12" s="333"/>
      <c r="F12" s="15"/>
      <c r="G12" s="332" t="s">
        <v>166</v>
      </c>
      <c r="H12" s="333"/>
    </row>
    <row r="13" spans="1:9" ht="20.25" customHeight="1" x14ac:dyDescent="0.2">
      <c r="B13" s="11"/>
      <c r="C13" s="334" t="s">
        <v>123</v>
      </c>
      <c r="D13" s="335"/>
      <c r="F13" s="15"/>
      <c r="G13" s="334" t="s">
        <v>123</v>
      </c>
      <c r="H13" s="335"/>
    </row>
    <row r="14" spans="1:9" ht="18" customHeight="1" x14ac:dyDescent="0.25">
      <c r="B14" s="11"/>
      <c r="C14" s="347" t="s">
        <v>3</v>
      </c>
      <c r="D14" s="348"/>
      <c r="F14" s="15"/>
      <c r="G14" s="129" t="s">
        <v>3</v>
      </c>
      <c r="H14" s="130"/>
    </row>
    <row r="15" spans="1:9" ht="20.25" customHeight="1" x14ac:dyDescent="0.25">
      <c r="B15" s="11"/>
      <c r="C15" s="363" t="s">
        <v>165</v>
      </c>
      <c r="D15" s="364"/>
      <c r="F15" s="11"/>
      <c r="G15" s="332" t="s">
        <v>167</v>
      </c>
      <c r="H15" s="333"/>
    </row>
    <row r="16" spans="1:9" ht="20.25" customHeight="1" x14ac:dyDescent="0.2">
      <c r="B16" s="11"/>
      <c r="C16" s="330" t="s">
        <v>123</v>
      </c>
      <c r="D16" s="331"/>
      <c r="F16" s="11"/>
      <c r="G16" s="330" t="s">
        <v>123</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
      <c r="B21" s="354"/>
      <c r="C21" s="355"/>
      <c r="D21" s="355"/>
      <c r="E21" s="355"/>
      <c r="F21" s="355"/>
      <c r="G21" s="355"/>
      <c r="H21" s="356"/>
    </row>
    <row r="22" spans="1:9" ht="18.75" customHeight="1" x14ac:dyDescent="0.2">
      <c r="B22" s="354"/>
      <c r="C22" s="355"/>
      <c r="D22" s="355"/>
      <c r="E22" s="355"/>
      <c r="F22" s="355"/>
      <c r="G22" s="355"/>
      <c r="H22" s="356"/>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78" t="str">
        <f>PGrandmother</f>
        <v>Georgina Norrie                                                                    B Oct 5, 1885-D 1986</v>
      </c>
      <c r="D30" s="40" t="s">
        <v>1</v>
      </c>
      <c r="E30" s="40" t="str">
        <f>IF(PGMotherBirth&lt;&gt;0,PGMotherBirth,"")</f>
        <v>5 Oct 1885</v>
      </c>
      <c r="F30" s="42" t="str">
        <f>IF(PGMotherBirthLoc&lt;&gt;0,PGMotherBirthLoc,"")</f>
        <v>Scotland</v>
      </c>
      <c r="G30" s="44" t="str">
        <f>IF(PGMotherDeath&lt;&gt;0,PGMotherDeath,"")</f>
        <v>1986</v>
      </c>
      <c r="H30" s="146" t="str">
        <f>IF(PGMotherDeathLoc&lt;&gt;0,PGMotherDeathLoc,"")</f>
        <v>Vancouver, British Columbia, Canada</v>
      </c>
    </row>
    <row r="31" spans="1:9" ht="79.5" customHeight="1" x14ac:dyDescent="0.2">
      <c r="B31" s="5"/>
      <c r="C31" s="6" t="str">
        <f>PGrandmother</f>
        <v>Georgina Norrie                                                                    B Oct 5, 1885-D 1986</v>
      </c>
      <c r="D31" s="40"/>
      <c r="E31" s="41"/>
      <c r="F31" s="42"/>
      <c r="G31" s="41"/>
      <c r="H31" s="45"/>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Paternal Grandparents'!A1" tooltip="Click to view" display="'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0"/>
  <sheetViews>
    <sheetView showGridLines="0" topLeftCell="A22" zoomScale="90" zoomScaleNormal="90" workbookViewId="0">
      <selection activeCell="F31" sqref="F31"/>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66" t="str">
        <f>"Father: "&amp;MGGrandfather1</f>
        <v>Father: David Magee                                                               B May 10, 1849 - D January 9, 1933</v>
      </c>
      <c r="C10" s="367"/>
      <c r="D10" s="368"/>
      <c r="F10" s="366" t="str">
        <f>"Mother: "&amp;MGGrandmother1</f>
        <v>Mother: Isabella F. Beggs                                                                           B April 16, 1862 - D 1934</v>
      </c>
      <c r="G10" s="367"/>
      <c r="H10" s="368"/>
    </row>
    <row r="11" spans="1:9" ht="20.25" customHeight="1" x14ac:dyDescent="0.25">
      <c r="B11" s="11"/>
      <c r="C11" s="336" t="s">
        <v>2</v>
      </c>
      <c r="D11" s="337"/>
      <c r="F11" s="11"/>
      <c r="G11" s="349" t="s">
        <v>2</v>
      </c>
      <c r="H11" s="350"/>
    </row>
    <row r="12" spans="1:9" ht="20.25" customHeight="1" x14ac:dyDescent="0.25">
      <c r="B12" s="11"/>
      <c r="C12" s="332" t="s">
        <v>283</v>
      </c>
      <c r="D12" s="333"/>
      <c r="F12" s="15"/>
      <c r="G12" s="332" t="s">
        <v>280</v>
      </c>
      <c r="H12" s="333"/>
    </row>
    <row r="13" spans="1:9" ht="32.25" customHeight="1" x14ac:dyDescent="0.2">
      <c r="B13" s="11"/>
      <c r="C13" s="334" t="s">
        <v>284</v>
      </c>
      <c r="D13" s="335"/>
      <c r="F13" s="15"/>
      <c r="G13" s="334" t="s">
        <v>281</v>
      </c>
      <c r="H13" s="335"/>
    </row>
    <row r="14" spans="1:9" ht="18" customHeight="1" x14ac:dyDescent="0.25">
      <c r="B14" s="11"/>
      <c r="C14" s="347" t="s">
        <v>3</v>
      </c>
      <c r="D14" s="348"/>
      <c r="F14" s="15"/>
      <c r="G14" s="129" t="s">
        <v>3</v>
      </c>
      <c r="H14" s="130"/>
    </row>
    <row r="15" spans="1:9" ht="20.25" customHeight="1" x14ac:dyDescent="0.25">
      <c r="B15" s="11"/>
      <c r="C15" s="363" t="s">
        <v>294</v>
      </c>
      <c r="D15" s="364"/>
      <c r="F15" s="11"/>
      <c r="G15" s="332" t="s">
        <v>168</v>
      </c>
      <c r="H15" s="333"/>
    </row>
    <row r="16" spans="1:9" ht="20.25" customHeight="1" x14ac:dyDescent="0.2">
      <c r="B16" s="11"/>
      <c r="C16" s="330"/>
      <c r="D16" s="331"/>
      <c r="F16" s="11"/>
      <c r="G16" s="330"/>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5">
      <c r="B21" s="365" t="s">
        <v>285</v>
      </c>
      <c r="C21" s="355"/>
      <c r="D21" s="355"/>
      <c r="E21" s="355"/>
      <c r="F21" s="355"/>
      <c r="G21" s="355"/>
      <c r="H21" s="356"/>
    </row>
    <row r="22" spans="1:9" ht="18.75" customHeight="1" x14ac:dyDescent="0.2">
      <c r="B22" s="354"/>
      <c r="C22" s="355"/>
      <c r="D22" s="355"/>
      <c r="E22" s="355"/>
      <c r="F22" s="355"/>
      <c r="G22" s="355"/>
      <c r="H22" s="356"/>
    </row>
    <row r="23" spans="1:9" ht="18.75" customHeight="1" x14ac:dyDescent="0.25">
      <c r="B23" s="351" t="s">
        <v>286</v>
      </c>
      <c r="C23" s="352"/>
      <c r="D23" s="352"/>
      <c r="E23" s="352"/>
      <c r="F23" s="352"/>
      <c r="G23" s="352"/>
      <c r="H23" s="353"/>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80" t="str">
        <f t="shared" ref="C30" si="0">MGrandfather</f>
        <v>David Magee                                                                    B June 3, 1890 - D May 9, 1963</v>
      </c>
      <c r="D30" s="40" t="s">
        <v>0</v>
      </c>
      <c r="E30" s="40" t="str">
        <f>IF(MGFatherBirth&lt;&gt;0,MGFatherBirth,"")</f>
        <v>June 3, 1890</v>
      </c>
      <c r="F30" s="42" t="str">
        <f>IF(MGFatherBirthLoc&lt;&gt;0,MGFatherBirthLoc,"")</f>
        <v>in Grenville, Ontario, Canada</v>
      </c>
      <c r="G30" s="44" t="str">
        <f>IF(MGFatherDeath&lt;&gt;0,MGFatherDeath,"")</f>
        <v>May 9, 1963</v>
      </c>
      <c r="H30" s="45" t="str">
        <f>IF(MGFatherDeathLoc&lt;&gt;0,MGFatherDeathLoc,"")</f>
        <v>Ontario, Canada</v>
      </c>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Maternal Grandparents'!A1" tooltip="Click to view father" display="'M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election activeCell="A2" sqref="A1:XFD1048576"/>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66" t="str">
        <f>"Father: "&amp;MGGrandfather2</f>
        <v>Father: John Robertson Murray                                                               B Apr 2, 1872 - D Jan 1948</v>
      </c>
      <c r="C10" s="367"/>
      <c r="D10" s="368"/>
      <c r="F10" s="366" t="str">
        <f>"Mother: "&amp;MGGrandmother2</f>
        <v>Mother: Julia T. Simmons                                                                       B Apr 25, 1874 - D Feb 1958</v>
      </c>
      <c r="G10" s="367"/>
      <c r="H10" s="368"/>
    </row>
    <row r="11" spans="1:9" ht="20.25" customHeight="1" x14ac:dyDescent="0.25">
      <c r="B11" s="11"/>
      <c r="C11" s="347" t="s">
        <v>2</v>
      </c>
      <c r="D11" s="348"/>
      <c r="F11" s="11"/>
      <c r="G11" s="349" t="s">
        <v>2</v>
      </c>
      <c r="H11" s="350"/>
    </row>
    <row r="12" spans="1:9" ht="20.25" customHeight="1" x14ac:dyDescent="0.25">
      <c r="B12" s="11"/>
      <c r="C12" s="332" t="s">
        <v>180</v>
      </c>
      <c r="D12" s="333"/>
      <c r="F12" s="15"/>
      <c r="G12" s="332" t="s">
        <v>182</v>
      </c>
      <c r="H12" s="333"/>
    </row>
    <row r="13" spans="1:9" ht="20.25" customHeight="1" x14ac:dyDescent="0.2">
      <c r="B13" s="11"/>
      <c r="C13" s="334" t="s">
        <v>123</v>
      </c>
      <c r="D13" s="335"/>
      <c r="F13" s="15"/>
      <c r="G13" s="334"/>
      <c r="H13" s="335"/>
    </row>
    <row r="14" spans="1:9" ht="18" customHeight="1" x14ac:dyDescent="0.25">
      <c r="B14" s="11"/>
      <c r="C14" s="347" t="s">
        <v>3</v>
      </c>
      <c r="D14" s="348"/>
      <c r="F14" s="15"/>
      <c r="G14" s="129" t="s">
        <v>3</v>
      </c>
      <c r="H14" s="130"/>
    </row>
    <row r="15" spans="1:9" ht="20.25" customHeight="1" x14ac:dyDescent="0.25">
      <c r="B15" s="11"/>
      <c r="C15" s="363" t="s">
        <v>181</v>
      </c>
      <c r="D15" s="364"/>
      <c r="F15" s="11"/>
      <c r="G15" s="332" t="s">
        <v>183</v>
      </c>
      <c r="H15" s="333"/>
    </row>
    <row r="16" spans="1:9" ht="20.25" customHeight="1" x14ac:dyDescent="0.2">
      <c r="B16" s="11"/>
      <c r="C16" s="330" t="s">
        <v>105</v>
      </c>
      <c r="D16" s="331"/>
      <c r="F16" s="11"/>
      <c r="G16" s="330" t="s">
        <v>105</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30.75" customHeight="1" x14ac:dyDescent="0.25">
      <c r="B21" s="351" t="s">
        <v>270</v>
      </c>
      <c r="C21" s="352"/>
      <c r="D21" s="352"/>
      <c r="E21" s="352"/>
      <c r="F21" s="352"/>
      <c r="G21" s="352"/>
      <c r="H21" s="353"/>
    </row>
    <row r="22" spans="1:9" ht="7.5" customHeight="1" x14ac:dyDescent="0.25">
      <c r="B22" s="208"/>
      <c r="C22" s="209"/>
      <c r="D22" s="209"/>
      <c r="E22" s="209"/>
      <c r="F22" s="209"/>
      <c r="G22" s="209"/>
      <c r="H22" s="210"/>
    </row>
    <row r="23" spans="1:9" ht="29.25" customHeight="1" x14ac:dyDescent="0.2">
      <c r="B23" s="371" t="s">
        <v>263</v>
      </c>
      <c r="C23" s="372"/>
      <c r="D23" s="372"/>
      <c r="E23" s="372"/>
      <c r="F23" s="372"/>
      <c r="G23" s="372"/>
      <c r="H23" s="373"/>
    </row>
    <row r="24" spans="1:9" ht="18.75" customHeight="1" x14ac:dyDescent="0.2">
      <c r="B24" s="354"/>
      <c r="C24" s="355"/>
      <c r="D24" s="355"/>
      <c r="E24" s="355"/>
      <c r="F24" s="355"/>
      <c r="G24" s="355"/>
      <c r="H24" s="356"/>
    </row>
    <row r="25" spans="1:9" ht="33.75" customHeight="1" x14ac:dyDescent="0.2">
      <c r="B25" s="369" t="s">
        <v>259</v>
      </c>
      <c r="C25" s="330"/>
      <c r="D25" s="330"/>
      <c r="E25" s="330"/>
      <c r="F25" s="330"/>
      <c r="G25" s="330"/>
      <c r="H25" s="331"/>
    </row>
    <row r="26" spans="1:9" ht="14.25" customHeight="1" x14ac:dyDescent="0.2">
      <c r="B26" s="354"/>
      <c r="C26" s="355"/>
      <c r="D26" s="355"/>
      <c r="E26" s="355"/>
      <c r="F26" s="355"/>
      <c r="G26" s="355"/>
      <c r="H26" s="356"/>
    </row>
    <row r="27" spans="1:9" ht="30.75" customHeight="1" x14ac:dyDescent="0.25">
      <c r="B27" s="351" t="s">
        <v>261</v>
      </c>
      <c r="C27" s="352"/>
      <c r="D27" s="352"/>
      <c r="E27" s="352"/>
      <c r="F27" s="352"/>
      <c r="G27" s="352"/>
      <c r="H27" s="353"/>
    </row>
    <row r="28" spans="1:9" ht="18.75" customHeight="1" x14ac:dyDescent="0.25">
      <c r="B28" s="370" t="s">
        <v>277</v>
      </c>
      <c r="C28" s="342"/>
      <c r="D28" s="342"/>
      <c r="E28" s="342"/>
      <c r="F28" s="342"/>
      <c r="G28" s="342"/>
      <c r="H28" s="343"/>
    </row>
    <row r="29" spans="1:9" ht="5.25" customHeight="1" x14ac:dyDescent="0.2">
      <c r="B29" s="360"/>
      <c r="C29" s="361"/>
      <c r="D29" s="361"/>
      <c r="E29" s="361"/>
      <c r="F29" s="361"/>
      <c r="G29" s="361"/>
      <c r="H29" s="362"/>
    </row>
    <row r="30" spans="1:9" ht="13.5" customHeight="1" x14ac:dyDescent="0.2"/>
    <row r="31" spans="1:9" ht="27" customHeight="1" x14ac:dyDescent="0.2">
      <c r="B31" s="36" t="s">
        <v>8</v>
      </c>
      <c r="C31" s="36" t="s">
        <v>9</v>
      </c>
      <c r="D31" s="37" t="s">
        <v>10</v>
      </c>
      <c r="E31" s="38" t="s">
        <v>2</v>
      </c>
      <c r="F31" s="38" t="s">
        <v>11</v>
      </c>
      <c r="G31" s="38" t="s">
        <v>3</v>
      </c>
      <c r="H31" s="38" t="s">
        <v>12</v>
      </c>
    </row>
    <row r="32" spans="1:9" ht="79.5" customHeight="1" x14ac:dyDescent="0.2">
      <c r="B32" s="5"/>
      <c r="C32" s="180" t="str">
        <f>MGrandmother</f>
        <v>Gladys Elizabeth Murray                                                                           B Sept 27, 1896 - D March 12, 1997</v>
      </c>
      <c r="D32" s="40" t="s">
        <v>1</v>
      </c>
      <c r="E32" s="40" t="str">
        <f>IF(MGMotherBirth&lt;&gt;0,MGMotherBirth,"")</f>
        <v>27 Sept 1896</v>
      </c>
      <c r="F32" s="42" t="str">
        <f>IF(MGMotherBirthLoc&lt;&gt;0,MGMotherBirthLoc,"")</f>
        <v>Winnipeg, Manitoba, Canada</v>
      </c>
      <c r="G32" s="44" t="str">
        <f>IF(MGMotherDeath&lt;&gt;0,MGMotherDeath,"")</f>
        <v>March 12,1997</v>
      </c>
      <c r="H32" s="146" t="str">
        <f>IF(MGMotherDeathLoc&lt;&gt;0,MGMotherDeathLoc,"")</f>
        <v>Winnipeg, Manitoba, Canada</v>
      </c>
    </row>
    <row r="33" spans="2:8" ht="79.5" customHeight="1" x14ac:dyDescent="0.2">
      <c r="B33" s="5"/>
      <c r="C33" s="171" t="s">
        <v>173</v>
      </c>
      <c r="D33" s="40" t="s">
        <v>0</v>
      </c>
      <c r="E33" s="41" t="s">
        <v>175</v>
      </c>
      <c r="F33" s="42" t="str">
        <f>IF(MGMotherBirthLoc&lt;&gt;0,MGMotherBirthLoc,"")</f>
        <v>Winnipeg, Manitoba, Canada</v>
      </c>
      <c r="G33" s="41" t="s">
        <v>174</v>
      </c>
      <c r="H33" s="146" t="str">
        <f>IF(MGMotherDeathLoc&lt;&gt;0,MGMotherDeathLoc,"")</f>
        <v>Winnipeg, Manitoba, Canada</v>
      </c>
    </row>
    <row r="34" spans="2:8" ht="79.5" customHeight="1" x14ac:dyDescent="0.2">
      <c r="B34" s="5"/>
      <c r="C34" s="171" t="s">
        <v>172</v>
      </c>
      <c r="D34" s="40" t="s">
        <v>1</v>
      </c>
      <c r="E34" s="41" t="s">
        <v>176</v>
      </c>
      <c r="F34" s="42" t="str">
        <f>IF(MGMotherBirthLoc&lt;&gt;0,MGMotherBirthLoc,"")</f>
        <v>Winnipeg, Manitoba, Canada</v>
      </c>
      <c r="G34" s="43" t="s">
        <v>177</v>
      </c>
      <c r="H34" s="146" t="str">
        <f>IF(MGMotherDeathLoc&lt;&gt;0,MGMotherDeathLoc,"")</f>
        <v>Winnipeg, Manitoba, Canada</v>
      </c>
    </row>
    <row r="35" spans="2:8" ht="78.75" customHeight="1" x14ac:dyDescent="0.2">
      <c r="B35" s="184"/>
      <c r="C35" s="194" t="s">
        <v>169</v>
      </c>
      <c r="D35" s="181" t="s">
        <v>1</v>
      </c>
      <c r="E35" s="182" t="s">
        <v>226</v>
      </c>
      <c r="F35" s="183" t="str">
        <f>IF(MGMotherBirthLoc&lt;&gt;0,MGMotherBirthLoc,"")</f>
        <v>Winnipeg, Manitoba, Canada</v>
      </c>
      <c r="G35" s="182"/>
      <c r="H35" s="185" t="str">
        <f>IF(MGMotherDeathLoc&lt;&gt;0,MGMotherDeathLoc,"")</f>
        <v>Winnipeg, Manitoba, Canada</v>
      </c>
    </row>
  </sheetData>
  <mergeCells count="21">
    <mergeCell ref="B29:H29"/>
    <mergeCell ref="B21:H21"/>
    <mergeCell ref="B24:H24"/>
    <mergeCell ref="B25:H25"/>
    <mergeCell ref="B26:H26"/>
    <mergeCell ref="B27:H27"/>
    <mergeCell ref="B28:H28"/>
    <mergeCell ref="B23:H23"/>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2" location="'Maternal Grandparents'!A1" tooltip="Click to view" display="'M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98</vt:i4>
      </vt:variant>
    </vt:vector>
  </HeadingPairs>
  <TitlesOfParts>
    <vt:vector size="111" baseType="lpstr">
      <vt:lpstr>Family Tree</vt:lpstr>
      <vt:lpstr>Wm&amp; Eliz</vt:lpstr>
      <vt:lpstr>Parents</vt:lpstr>
      <vt:lpstr>Paternal Grandparents</vt:lpstr>
      <vt:lpstr>Maternal Grandparents</vt:lpstr>
      <vt:lpstr>Paternal G Grandparents 1</vt:lpstr>
      <vt:lpstr>Paternal G Grandparents 2</vt:lpstr>
      <vt:lpstr>Maternal G Grandparents 1</vt:lpstr>
      <vt:lpstr>Maternal G Grandparents 2</vt:lpstr>
      <vt:lpstr>Geo&amp;Eliz Murray</vt:lpstr>
      <vt:lpstr>Thornton&amp;Louisa</vt:lpstr>
      <vt:lpstr>Geo&amp;Elpet Anderson</vt:lpstr>
      <vt:lpstr>Alex&amp;Marg Anderson</vt:lpstr>
      <vt:lpstr>end</vt:lpstr>
      <vt:lpstr>Father</vt:lpstr>
      <vt:lpstr>FatherBirth</vt:lpstr>
      <vt:lpstr>FatherBirthLoc</vt:lpstr>
      <vt:lpstr>FatherDeath</vt:lpstr>
      <vt:lpstr>FatherDeathLoc</vt:lpstr>
      <vt:lpstr>Firstdaughter</vt:lpstr>
      <vt:lpstr>Home</vt:lpstr>
      <vt:lpstr>MGFatherBirth</vt:lpstr>
      <vt:lpstr>MGFatherBirthLoc</vt:lpstr>
      <vt:lpstr>MGFatherDeath</vt:lpstr>
      <vt:lpstr>MGFatherDeathLoc</vt:lpstr>
      <vt:lpstr>MGGGrandfather1</vt:lpstr>
      <vt:lpstr>MGGGrandfather2</vt:lpstr>
      <vt:lpstr>MGGGrandfather3</vt:lpstr>
      <vt:lpstr>MGGGrandfather4</vt:lpstr>
      <vt:lpstr>MGGGrandmother1</vt:lpstr>
      <vt:lpstr>MGGGrandmother2</vt:lpstr>
      <vt:lpstr>MGGGrandmother3</vt:lpstr>
      <vt:lpstr>MGGGrandmother4</vt:lpstr>
      <vt:lpstr>MGGrandfather1</vt:lpstr>
      <vt:lpstr>MGGrandfather1Birth</vt:lpstr>
      <vt:lpstr>MGGrandfather1BirthLoc</vt:lpstr>
      <vt:lpstr>MGGrandfather1Death</vt:lpstr>
      <vt:lpstr>MGGrandfather1DeathLoc</vt:lpstr>
      <vt:lpstr>MGGrandfather2</vt:lpstr>
      <vt:lpstr>MGGrandfather2Birth</vt:lpstr>
      <vt:lpstr>MGGrandfather2BirthLoc</vt:lpstr>
      <vt:lpstr>MGGrandfather2Death</vt:lpstr>
      <vt:lpstr>MGGrandfather2DeathLoc</vt:lpstr>
      <vt:lpstr>MGGrandmother1</vt:lpstr>
      <vt:lpstr>MGGrandmother1Birth</vt:lpstr>
      <vt:lpstr>MGGrandmother1BirthLoc</vt:lpstr>
      <vt:lpstr>MGGrandmother1Death</vt:lpstr>
      <vt:lpstr>MGGrandmother1DeathLoc</vt:lpstr>
      <vt:lpstr>MGGrandmother2</vt:lpstr>
      <vt:lpstr>MGGrandmother2Birth</vt:lpstr>
      <vt:lpstr>MGGrandmother2BirthLoc</vt:lpstr>
      <vt:lpstr>MGGrandmother2Death</vt:lpstr>
      <vt:lpstr>MGGrandmother2DeathLoc</vt:lpstr>
      <vt:lpstr>MGGrandparents1</vt:lpstr>
      <vt:lpstr>MGGrandparents2</vt:lpstr>
      <vt:lpstr>MGMotherBirth</vt:lpstr>
      <vt:lpstr>MGMotherBirthLoc</vt:lpstr>
      <vt:lpstr>MGMotherDeath</vt:lpstr>
      <vt:lpstr>MGMotherDeathLoc</vt:lpstr>
      <vt:lpstr>MGrandfather</vt:lpstr>
      <vt:lpstr>MGrandmother</vt:lpstr>
      <vt:lpstr>MGrandparents</vt:lpstr>
      <vt:lpstr>Mother</vt:lpstr>
      <vt:lpstr>MotherBirth</vt:lpstr>
      <vt:lpstr>MotherBirthLoc</vt:lpstr>
      <vt:lpstr>MotherDeath</vt:lpstr>
      <vt:lpstr>MotherDeathLoc</vt:lpstr>
      <vt:lpstr>ParentsTree</vt:lpstr>
      <vt:lpstr>PGFatherBirth</vt:lpstr>
      <vt:lpstr>PGFatherBirthLoc</vt:lpstr>
      <vt:lpstr>PGFatherDeath</vt:lpstr>
      <vt:lpstr>PGFatherDeathLoc</vt:lpstr>
      <vt:lpstr>PGGGrandfather1</vt:lpstr>
      <vt:lpstr>PGGGrandfather2</vt:lpstr>
      <vt:lpstr>PGGGrandfather3</vt:lpstr>
      <vt:lpstr>PGGGrandfather4</vt:lpstr>
      <vt:lpstr>PGGGrandmother1</vt:lpstr>
      <vt:lpstr>PGGGrandmother2</vt:lpstr>
      <vt:lpstr>PGGGrandmother3</vt:lpstr>
      <vt:lpstr>PGGGrandmother4</vt:lpstr>
      <vt:lpstr>PGGrandfather1</vt:lpstr>
      <vt:lpstr>PGGrandfather1Birth</vt:lpstr>
      <vt:lpstr>PGGrandfather1BirthLoc</vt:lpstr>
      <vt:lpstr>PGGrandfather1Death</vt:lpstr>
      <vt:lpstr>PGGrandfather1DeathLoc</vt:lpstr>
      <vt:lpstr>PGGrandfather2</vt:lpstr>
      <vt:lpstr>PGGrandfather2Birth</vt:lpstr>
      <vt:lpstr>PGGrandfather2BirthLoc</vt:lpstr>
      <vt:lpstr>PGGrandfather2Death</vt:lpstr>
      <vt:lpstr>PGGrandfather2DeathLoc</vt:lpstr>
      <vt:lpstr>PGGrandmother1</vt:lpstr>
      <vt:lpstr>PGGrandmother1Birth</vt:lpstr>
      <vt:lpstr>PGGrandmother1BirthLoc</vt:lpstr>
      <vt:lpstr>PGGrandmother1Death</vt:lpstr>
      <vt:lpstr>PGGrandmother1DeathLoc</vt:lpstr>
      <vt:lpstr>PGGrandmother2</vt:lpstr>
      <vt:lpstr>PGGrandmother2Birth</vt:lpstr>
      <vt:lpstr>PGGrandmother2BirthLoc</vt:lpstr>
      <vt:lpstr>PGGrandmother2Death</vt:lpstr>
      <vt:lpstr>PGGrandmother2DeathLoc</vt:lpstr>
      <vt:lpstr>PGGrandparents1</vt:lpstr>
      <vt:lpstr>PGGrandparents2</vt:lpstr>
      <vt:lpstr>PGMotherBirth</vt:lpstr>
      <vt:lpstr>PGMotherBirthLoc</vt:lpstr>
      <vt:lpstr>PGMotherDeath</vt:lpstr>
      <vt:lpstr>PGMotherDeathLoc</vt:lpstr>
      <vt:lpstr>PGrandfather</vt:lpstr>
      <vt:lpstr>PGrandmother</vt:lpstr>
      <vt:lpstr>PGrandparents</vt:lpstr>
      <vt:lpstr>Seconddaughter</vt:lpstr>
      <vt:lpstr>TreeName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User-pc</dc:creator>
  <cp:keywords/>
  <cp:lastModifiedBy>User-pc</cp:lastModifiedBy>
  <cp:lastPrinted>2018-02-03T20:39:03Z</cp:lastPrinted>
  <dcterms:created xsi:type="dcterms:W3CDTF">2018-01-12T23:32:58Z</dcterms:created>
  <dcterms:modified xsi:type="dcterms:W3CDTF">2018-02-04T21:15:26Z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